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Kirchencloud\Doppik\100 Arbeitsprozessre\100-02 Arbeitsformulare\12-RV Rhein-Lahn-Westerwald\2024\2024-01\"/>
    </mc:Choice>
  </mc:AlternateContent>
  <bookViews>
    <workbookView xWindow="120" yWindow="360" windowWidth="28515" windowHeight="12345" tabRatio="874" firstSheet="1" activeTab="1"/>
  </bookViews>
  <sheets>
    <sheet name="RT" sheetId="8" state="hidden" r:id="rId1"/>
    <sheet name="Rechnung Bruttoverbucher" sheetId="13" r:id="rId2"/>
    <sheet name="Buchungsblatt Bruttoverbucher" sheetId="14" r:id="rId3"/>
    <sheet name="Dokumentation" sheetId="7" state="hidden" r:id="rId4"/>
    <sheet name="Sachkonten" sheetId="10" state="hidden" r:id="rId5"/>
  </sheets>
  <definedNames>
    <definedName name="_xlnm._FilterDatabase" localSheetId="4" hidden="1">Sachkonten!$A$1:$A$542</definedName>
    <definedName name="a">#REF!</definedName>
    <definedName name="Audi">Sachkonten!$E$1:$E$25</definedName>
    <definedName name="_xlnm.Print_Area" localSheetId="2">'Buchungsblatt Bruttoverbucher'!$A$1:$I$35</definedName>
    <definedName name="_xlnm.Print_Area" localSheetId="3">Dokumentation!$A$1:$C$27</definedName>
    <definedName name="_xlnm.Print_Area" localSheetId="1">'Rechnung Bruttoverbucher'!$A$1:$Q$49</definedName>
    <definedName name="_xlnm.Print_Titles" localSheetId="3">Dokumentation!$1:$1</definedName>
    <definedName name="Neu">#REF!</definedName>
    <definedName name="nicht_steuerbar">Sachkonten!$G$2:$G$105</definedName>
    <definedName name="Prozent0">Sachkonten!$F$2:$F$46</definedName>
    <definedName name="Prozent19">Sachkonten!$D$2:$D$37</definedName>
    <definedName name="Prozent7">Sachkonten!$E$2:$E$25</definedName>
    <definedName name="regelsteuersatz">Sachkonten!$D$2:$D$37</definedName>
    <definedName name="sd">#REF!</definedName>
    <definedName name="steuerfrei">Sachkonten!$F$2:$F$46</definedName>
    <definedName name="Tabelle1">Sachkonten!$D$1:$D$37</definedName>
    <definedName name="Tabelle10" localSheetId="2">#REF!</definedName>
    <definedName name="Tabelle10" localSheetId="1">#REF!</definedName>
    <definedName name="Tabelle10">#REF!</definedName>
    <definedName name="Tabelle2">Sachkonten!$E$1:$E$25</definedName>
    <definedName name="Tabelle20" localSheetId="2">#REF!</definedName>
    <definedName name="Tabelle20" localSheetId="1">#REF!</definedName>
    <definedName name="Tabelle20">#REF!</definedName>
    <definedName name="Tabelle3">Sachkonten!$F$1:$F$46</definedName>
    <definedName name="Tabelle30" localSheetId="2">#REF!</definedName>
    <definedName name="Tabelle30" localSheetId="1">#REF!</definedName>
    <definedName name="Tabelle30">#REF!</definedName>
    <definedName name="Tabelle4">Sachkonten!$G$1:$G$105</definedName>
    <definedName name="Tabelle40" localSheetId="2">#REF!</definedName>
    <definedName name="Tabelle40" localSheetId="1">#REF!</definedName>
    <definedName name="Tabelle40">#REF!</definedName>
    <definedName name="test">#REF!</definedName>
    <definedName name="vermindert">Sachkonten!$E$2:$E$25</definedName>
    <definedName name="zu_klären">Sachkonten!$H$2</definedName>
  </definedNames>
  <calcPr calcId="152511"/>
</workbook>
</file>

<file path=xl/calcChain.xml><?xml version="1.0" encoding="utf-8"?>
<calcChain xmlns="http://schemas.openxmlformats.org/spreadsheetml/2006/main">
  <c r="D128" i="8" l="1"/>
  <c r="E128" i="8" s="1"/>
  <c r="C128" i="8"/>
  <c r="D127" i="8"/>
  <c r="E127" i="8" s="1"/>
  <c r="C127" i="8"/>
  <c r="D126" i="8"/>
  <c r="E126" i="8" s="1"/>
  <c r="C126" i="8"/>
  <c r="D125" i="8"/>
  <c r="E125" i="8" s="1"/>
  <c r="C125" i="8"/>
  <c r="D124" i="8"/>
  <c r="E124" i="8" s="1"/>
  <c r="C124" i="8"/>
  <c r="E123" i="8"/>
  <c r="D123" i="8"/>
  <c r="C123" i="8"/>
  <c r="D122" i="8"/>
  <c r="E122" i="8" s="1"/>
  <c r="C122" i="8"/>
  <c r="D121" i="8"/>
  <c r="E121" i="8" s="1"/>
  <c r="C121" i="8"/>
  <c r="D120" i="8"/>
  <c r="E120" i="8" s="1"/>
  <c r="C120" i="8"/>
  <c r="D119" i="8"/>
  <c r="E119" i="8" s="1"/>
  <c r="C119" i="8"/>
  <c r="D118" i="8"/>
  <c r="E118" i="8" s="1"/>
  <c r="C118" i="8"/>
  <c r="E117" i="8"/>
  <c r="D117" i="8"/>
  <c r="C117" i="8"/>
  <c r="D116" i="8"/>
  <c r="E116" i="8" s="1"/>
  <c r="C116" i="8"/>
  <c r="E115" i="8"/>
  <c r="D115" i="8"/>
  <c r="C115" i="8"/>
  <c r="D114" i="8"/>
  <c r="E114" i="8" s="1"/>
  <c r="C114" i="8"/>
  <c r="D113" i="8"/>
  <c r="E113" i="8" s="1"/>
  <c r="C113" i="8"/>
  <c r="E112" i="8"/>
  <c r="D112" i="8"/>
  <c r="C112" i="8"/>
  <c r="D111" i="8"/>
  <c r="E111" i="8" s="1"/>
  <c r="C111" i="8"/>
  <c r="D110" i="8"/>
  <c r="E110" i="8" s="1"/>
  <c r="C110" i="8"/>
  <c r="D109" i="8"/>
  <c r="E109" i="8" s="1"/>
  <c r="C109" i="8"/>
  <c r="D108" i="8"/>
  <c r="E108" i="8" s="1"/>
  <c r="C108" i="8"/>
  <c r="E107" i="8"/>
  <c r="D107" i="8"/>
  <c r="C107" i="8"/>
  <c r="D106" i="8"/>
  <c r="E106" i="8" s="1"/>
  <c r="C106" i="8"/>
  <c r="D105" i="8"/>
  <c r="E105" i="8" s="1"/>
  <c r="C105" i="8"/>
  <c r="D104" i="8"/>
  <c r="E104" i="8" s="1"/>
  <c r="C104" i="8"/>
  <c r="D103" i="8"/>
  <c r="E103" i="8" s="1"/>
  <c r="C103" i="8"/>
  <c r="D102" i="8"/>
  <c r="E102" i="8" s="1"/>
  <c r="C102" i="8"/>
  <c r="E101" i="8"/>
  <c r="D101" i="8"/>
  <c r="C101" i="8"/>
  <c r="D100" i="8"/>
  <c r="E100" i="8" s="1"/>
  <c r="C100" i="8"/>
  <c r="E99" i="8"/>
  <c r="D99" i="8"/>
  <c r="C99" i="8"/>
  <c r="D98" i="8"/>
  <c r="E98" i="8" s="1"/>
  <c r="C98" i="8"/>
  <c r="D97" i="8"/>
  <c r="E97" i="8" s="1"/>
  <c r="C97" i="8"/>
  <c r="E96" i="8"/>
  <c r="D96" i="8"/>
  <c r="C96" i="8"/>
  <c r="D95" i="8"/>
  <c r="E95" i="8" s="1"/>
  <c r="C95" i="8"/>
  <c r="D94" i="8"/>
  <c r="E94" i="8" s="1"/>
  <c r="C94" i="8"/>
  <c r="D93" i="8"/>
  <c r="E93" i="8" s="1"/>
  <c r="C93" i="8"/>
  <c r="D92" i="8"/>
  <c r="E92" i="8" s="1"/>
  <c r="C92" i="8"/>
  <c r="E91" i="8"/>
  <c r="D91" i="8"/>
  <c r="C91" i="8"/>
  <c r="D90" i="8"/>
  <c r="E90" i="8" s="1"/>
  <c r="C90" i="8"/>
  <c r="D89" i="8"/>
  <c r="E89" i="8" s="1"/>
  <c r="C89" i="8"/>
  <c r="D88" i="8"/>
  <c r="E88" i="8" s="1"/>
  <c r="C88" i="8"/>
  <c r="D87" i="8"/>
  <c r="E87" i="8" s="1"/>
  <c r="C87" i="8"/>
  <c r="D86" i="8"/>
  <c r="E86" i="8" s="1"/>
  <c r="C86" i="8"/>
  <c r="E85" i="8"/>
  <c r="D85" i="8"/>
  <c r="C85" i="8"/>
  <c r="D84" i="8"/>
  <c r="E84" i="8" s="1"/>
  <c r="C84" i="8"/>
  <c r="E83" i="8"/>
  <c r="D83" i="8"/>
  <c r="C83" i="8"/>
  <c r="D82" i="8"/>
  <c r="E82" i="8" s="1"/>
  <c r="C82" i="8"/>
  <c r="D81" i="8"/>
  <c r="E81" i="8" s="1"/>
  <c r="C81" i="8"/>
  <c r="E80" i="8"/>
  <c r="D80" i="8"/>
  <c r="C80" i="8"/>
  <c r="D79" i="8"/>
  <c r="E79" i="8" s="1"/>
  <c r="C79" i="8"/>
  <c r="D78" i="8"/>
  <c r="E78" i="8" s="1"/>
  <c r="C78" i="8"/>
  <c r="D77" i="8"/>
  <c r="E77" i="8" s="1"/>
  <c r="C77" i="8"/>
  <c r="D76" i="8"/>
  <c r="E76" i="8" s="1"/>
  <c r="C76" i="8"/>
  <c r="E75" i="8"/>
  <c r="D75" i="8"/>
  <c r="C75" i="8"/>
  <c r="D74" i="8"/>
  <c r="E74" i="8" s="1"/>
  <c r="C74" i="8"/>
  <c r="D73" i="8"/>
  <c r="E73" i="8" s="1"/>
  <c r="C73" i="8"/>
  <c r="D72" i="8"/>
  <c r="E72" i="8" s="1"/>
  <c r="C72" i="8"/>
  <c r="D71" i="8"/>
  <c r="E71" i="8" s="1"/>
  <c r="C71" i="8"/>
  <c r="D70" i="8"/>
  <c r="E70" i="8" s="1"/>
  <c r="C70" i="8"/>
  <c r="E69" i="8"/>
  <c r="D69" i="8"/>
  <c r="C69" i="8"/>
  <c r="D68" i="8"/>
  <c r="E68" i="8" s="1"/>
  <c r="C68" i="8"/>
  <c r="E67" i="8"/>
  <c r="D67" i="8"/>
  <c r="C67" i="8"/>
  <c r="D66" i="8"/>
  <c r="E66" i="8" s="1"/>
  <c r="C66" i="8"/>
  <c r="D65" i="8"/>
  <c r="E65" i="8" s="1"/>
  <c r="C65" i="8"/>
  <c r="E64" i="8"/>
  <c r="D64" i="8"/>
  <c r="C64" i="8"/>
  <c r="D63" i="8"/>
  <c r="E63" i="8" s="1"/>
  <c r="C63" i="8"/>
  <c r="D62" i="8"/>
  <c r="E62" i="8" s="1"/>
  <c r="C62" i="8"/>
  <c r="D61" i="8"/>
  <c r="E61" i="8" s="1"/>
  <c r="C61" i="8"/>
  <c r="D60" i="8"/>
  <c r="E60" i="8" s="1"/>
  <c r="C60" i="8"/>
  <c r="E59" i="8"/>
  <c r="D59" i="8"/>
  <c r="C59" i="8"/>
  <c r="D58" i="8"/>
  <c r="E58" i="8" s="1"/>
  <c r="C58" i="8"/>
  <c r="D57" i="8"/>
  <c r="E57" i="8" s="1"/>
  <c r="C57" i="8"/>
  <c r="D56" i="8"/>
  <c r="E56" i="8" s="1"/>
  <c r="C56" i="8"/>
  <c r="D55" i="8"/>
  <c r="E55" i="8" s="1"/>
  <c r="C55" i="8"/>
  <c r="D54" i="8"/>
  <c r="E54" i="8" s="1"/>
  <c r="C54" i="8"/>
  <c r="E53" i="8"/>
  <c r="D53" i="8"/>
  <c r="C53" i="8"/>
  <c r="D52" i="8"/>
  <c r="E52" i="8" s="1"/>
  <c r="C52" i="8"/>
  <c r="E51" i="8"/>
  <c r="D51" i="8"/>
  <c r="C51" i="8"/>
  <c r="D50" i="8"/>
  <c r="E50" i="8" s="1"/>
  <c r="C50" i="8"/>
  <c r="D49" i="8"/>
  <c r="E49" i="8" s="1"/>
  <c r="C49" i="8"/>
  <c r="E48" i="8"/>
  <c r="D48" i="8"/>
  <c r="C48" i="8"/>
  <c r="D47" i="8"/>
  <c r="E47" i="8" s="1"/>
  <c r="C47" i="8"/>
  <c r="D46" i="8"/>
  <c r="E46" i="8" s="1"/>
  <c r="C46" i="8"/>
  <c r="D45" i="8"/>
  <c r="E45" i="8" s="1"/>
  <c r="C45" i="8"/>
  <c r="D44" i="8"/>
  <c r="E44" i="8" s="1"/>
  <c r="C44" i="8"/>
  <c r="E43" i="8"/>
  <c r="D43" i="8"/>
  <c r="C43" i="8"/>
  <c r="D42" i="8"/>
  <c r="E42" i="8" s="1"/>
  <c r="C42" i="8"/>
  <c r="D41" i="8"/>
  <c r="E41" i="8" s="1"/>
  <c r="C41" i="8"/>
  <c r="D40" i="8"/>
  <c r="E40" i="8" s="1"/>
  <c r="C40" i="8"/>
  <c r="D39" i="8"/>
  <c r="E39" i="8" s="1"/>
  <c r="C39" i="8"/>
  <c r="D38" i="8"/>
  <c r="E38" i="8" s="1"/>
  <c r="C38" i="8"/>
  <c r="E37" i="8"/>
  <c r="D37" i="8"/>
  <c r="C37" i="8"/>
  <c r="D36" i="8"/>
  <c r="E36" i="8" s="1"/>
  <c r="C36" i="8"/>
  <c r="E35" i="8"/>
  <c r="D35" i="8"/>
  <c r="C35" i="8"/>
  <c r="D34" i="8"/>
  <c r="E34" i="8" s="1"/>
  <c r="C34" i="8"/>
  <c r="D33" i="8"/>
  <c r="E33" i="8" s="1"/>
  <c r="C33" i="8"/>
  <c r="E32" i="8"/>
  <c r="D32" i="8"/>
  <c r="C32" i="8"/>
  <c r="D31" i="8"/>
  <c r="E31" i="8" s="1"/>
  <c r="C31" i="8"/>
  <c r="D30" i="8"/>
  <c r="E30" i="8" s="1"/>
  <c r="C30" i="8"/>
  <c r="D29" i="8"/>
  <c r="E29" i="8" s="1"/>
  <c r="C29" i="8"/>
  <c r="D28" i="8"/>
  <c r="E28" i="8" s="1"/>
  <c r="C28" i="8"/>
  <c r="E27" i="8"/>
  <c r="D27" i="8"/>
  <c r="C27" i="8"/>
  <c r="D26" i="8"/>
  <c r="E26" i="8" s="1"/>
  <c r="C26" i="8"/>
  <c r="D25" i="8"/>
  <c r="E25" i="8" s="1"/>
  <c r="C25" i="8"/>
  <c r="D24" i="8"/>
  <c r="E24" i="8" s="1"/>
  <c r="C24" i="8"/>
  <c r="D23" i="8"/>
  <c r="E23" i="8" s="1"/>
  <c r="C23" i="8"/>
  <c r="D22" i="8"/>
  <c r="E22" i="8" s="1"/>
  <c r="C22" i="8"/>
  <c r="E21" i="8"/>
  <c r="D21" i="8"/>
  <c r="C21" i="8"/>
  <c r="D20" i="8"/>
  <c r="E20" i="8" s="1"/>
  <c r="C20" i="8"/>
  <c r="E19" i="8"/>
  <c r="D19" i="8"/>
  <c r="C19" i="8"/>
  <c r="D18" i="8"/>
  <c r="E18" i="8" s="1"/>
  <c r="C18" i="8"/>
  <c r="D17" i="8"/>
  <c r="E17" i="8" s="1"/>
  <c r="C17" i="8"/>
  <c r="E16" i="8"/>
  <c r="D16" i="8"/>
  <c r="C16" i="8"/>
  <c r="D15" i="8"/>
  <c r="E15" i="8" s="1"/>
  <c r="C15" i="8"/>
  <c r="D14" i="8"/>
  <c r="E14" i="8" s="1"/>
  <c r="C14" i="8"/>
  <c r="D13" i="8"/>
  <c r="E13" i="8" s="1"/>
  <c r="C13" i="8"/>
  <c r="D12" i="8"/>
  <c r="E12" i="8" s="1"/>
  <c r="C12" i="8"/>
  <c r="E11" i="8"/>
  <c r="D11" i="8"/>
  <c r="C11" i="8"/>
  <c r="D10" i="8"/>
  <c r="E10" i="8" s="1"/>
  <c r="C10" i="8"/>
  <c r="D9" i="8"/>
  <c r="E9" i="8" s="1"/>
  <c r="C9" i="8"/>
  <c r="D8" i="8"/>
  <c r="E8" i="8" s="1"/>
  <c r="C8" i="8"/>
  <c r="D7" i="8"/>
  <c r="E7" i="8" s="1"/>
  <c r="C7" i="8"/>
  <c r="D6" i="8"/>
  <c r="E6" i="8" s="1"/>
  <c r="C6" i="8"/>
  <c r="E5" i="8"/>
  <c r="D5" i="8"/>
  <c r="C5" i="8"/>
  <c r="D4" i="8"/>
  <c r="E4" i="8" s="1"/>
  <c r="C4" i="8"/>
  <c r="E3" i="8"/>
  <c r="D3" i="8"/>
  <c r="C3" i="8"/>
  <c r="D2" i="8"/>
  <c r="E2" i="8" s="1"/>
  <c r="C2" i="8"/>
  <c r="B9" i="13" l="1"/>
  <c r="B7" i="13"/>
  <c r="B6" i="13"/>
  <c r="W35" i="13" l="1"/>
  <c r="W34" i="13"/>
  <c r="W33" i="13"/>
  <c r="W32" i="13"/>
  <c r="W31" i="13"/>
  <c r="W30" i="13"/>
  <c r="W29" i="13"/>
  <c r="W28" i="13"/>
  <c r="W27" i="13"/>
  <c r="W26" i="13"/>
  <c r="W25" i="13"/>
  <c r="W24" i="13"/>
  <c r="W23" i="13"/>
  <c r="B10" i="14" l="1"/>
  <c r="B46" i="13" l="1"/>
  <c r="B9" i="14"/>
  <c r="Q24" i="13" l="1"/>
  <c r="Q25" i="13"/>
  <c r="Q26" i="13"/>
  <c r="Q27" i="13"/>
  <c r="Q28" i="13"/>
  <c r="Q29" i="13"/>
  <c r="Q30" i="13"/>
  <c r="Q31" i="13"/>
  <c r="Q32" i="13"/>
  <c r="Q33" i="13"/>
  <c r="Q34" i="13"/>
  <c r="Q35" i="13"/>
  <c r="Q23" i="13"/>
  <c r="B5" i="13"/>
  <c r="R19" i="13"/>
  <c r="B19" i="13"/>
  <c r="T4" i="13"/>
  <c r="B5" i="14"/>
  <c r="H2" i="14" l="1"/>
  <c r="K3" i="10" l="1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" i="10"/>
  <c r="A35" i="13" l="1"/>
  <c r="A34" i="13"/>
  <c r="A33" i="13"/>
  <c r="A32" i="13"/>
  <c r="A31" i="13"/>
  <c r="A30" i="13"/>
  <c r="A29" i="13"/>
  <c r="A28" i="13"/>
  <c r="A27" i="13"/>
  <c r="A26" i="13"/>
  <c r="A25" i="13"/>
  <c r="A24" i="13"/>
  <c r="A23" i="13" l="1"/>
  <c r="Q14" i="13"/>
  <c r="N20" i="14" l="1"/>
  <c r="A20" i="14" s="1"/>
  <c r="B20" i="14" s="1"/>
  <c r="O20" i="14" l="1"/>
  <c r="N21" i="14" s="1"/>
  <c r="A21" i="14" s="1"/>
  <c r="B21" i="14" s="1"/>
  <c r="G20" i="14" l="1"/>
  <c r="O21" i="14"/>
  <c r="N22" i="14" s="1"/>
  <c r="A22" i="14" s="1"/>
  <c r="B22" i="14" s="1"/>
  <c r="D20" i="14"/>
  <c r="F20" i="14" s="1"/>
  <c r="G21" i="14" l="1"/>
  <c r="D21" i="14"/>
  <c r="F21" i="14" s="1"/>
  <c r="O22" i="14"/>
  <c r="N23" i="14" s="1"/>
  <c r="A23" i="14" s="1"/>
  <c r="B23" i="14" s="1"/>
  <c r="G22" i="14" l="1"/>
  <c r="D22" i="14"/>
  <c r="F22" i="14" s="1"/>
  <c r="O23" i="14"/>
  <c r="G23" i="14" s="1"/>
  <c r="D23" i="14" l="1"/>
  <c r="F23" i="14" s="1"/>
  <c r="N24" i="14"/>
  <c r="A24" i="14" s="1"/>
  <c r="B24" i="14" s="1"/>
  <c r="F17" i="13"/>
  <c r="R18" i="13"/>
  <c r="T19" i="13"/>
  <c r="O24" i="14" l="1"/>
  <c r="G24" i="14" s="1"/>
  <c r="B17" i="13"/>
  <c r="Q15" i="13"/>
  <c r="D24" i="14" l="1"/>
  <c r="F24" i="14" s="1"/>
  <c r="N25" i="14"/>
  <c r="A25" i="14" s="1"/>
  <c r="B25" i="14" s="1"/>
  <c r="H17" i="13"/>
  <c r="I17" i="13" s="1"/>
  <c r="E17" i="13"/>
  <c r="Q36" i="13"/>
  <c r="B39" i="13" s="1"/>
  <c r="O25" i="14" l="1"/>
  <c r="G25" i="14" s="1"/>
  <c r="B16" i="14"/>
  <c r="D25" i="14" l="1"/>
  <c r="F25" i="14" s="1"/>
  <c r="N26" i="14"/>
  <c r="A26" i="14" s="1"/>
  <c r="B47" i="13"/>
  <c r="G26" i="14" l="1"/>
  <c r="B26" i="14"/>
  <c r="O26" i="14"/>
  <c r="D26" i="14" l="1"/>
  <c r="F26" i="14" s="1"/>
  <c r="N27" i="14"/>
  <c r="A27" i="14" s="1"/>
  <c r="G27" i="14" l="1"/>
  <c r="B27" i="14"/>
  <c r="O27" i="14"/>
  <c r="D27" i="14" l="1"/>
  <c r="F27" i="14" s="1"/>
  <c r="N28" i="14"/>
  <c r="A28" i="14" s="1"/>
  <c r="G28" i="14" l="1"/>
  <c r="B28" i="14"/>
  <c r="O28" i="14"/>
  <c r="D28" i="14" l="1"/>
  <c r="F28" i="14" s="1"/>
  <c r="N29" i="14"/>
  <c r="A29" i="14" s="1"/>
  <c r="G29" i="14" l="1"/>
  <c r="B29" i="14"/>
  <c r="O29" i="14"/>
  <c r="N30" i="14" s="1"/>
  <c r="A30" i="14" s="1"/>
  <c r="G30" i="14" l="1"/>
  <c r="B30" i="14"/>
  <c r="O30" i="14"/>
  <c r="N31" i="14" s="1"/>
  <c r="A31" i="14" s="1"/>
  <c r="D29" i="14"/>
  <c r="F29" i="14" s="1"/>
  <c r="G31" i="14" l="1"/>
  <c r="B31" i="14"/>
  <c r="D30" i="14"/>
  <c r="F30" i="14" s="1"/>
  <c r="O31" i="14"/>
  <c r="N32" i="14" s="1"/>
  <c r="A32" i="14" s="1"/>
  <c r="G32" i="14" l="1"/>
  <c r="B32" i="14"/>
  <c r="O32" i="14"/>
  <c r="A33" i="14"/>
  <c r="B33" i="14" s="1"/>
  <c r="D31" i="14"/>
  <c r="F31" i="14" s="1"/>
  <c r="D32" i="14" l="1"/>
  <c r="F32" i="14" s="1"/>
</calcChain>
</file>

<file path=xl/comments1.xml><?xml version="1.0" encoding="utf-8"?>
<comments xmlns="http://schemas.openxmlformats.org/spreadsheetml/2006/main">
  <authors>
    <author>Stafast, Silvia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Stafast, Silvia:</t>
        </r>
        <r>
          <rPr>
            <sz val="9"/>
            <color indexed="81"/>
            <rFont val="Segoe UI"/>
            <family val="2"/>
          </rPr>
          <t xml:space="preserve">
Formatierung für SVERWEIS prüfen - muss "codigo postal" sein!!!!!</t>
        </r>
      </text>
    </comment>
  </commentList>
</comments>
</file>

<file path=xl/sharedStrings.xml><?xml version="1.0" encoding="utf-8"?>
<sst xmlns="http://schemas.openxmlformats.org/spreadsheetml/2006/main" count="864" uniqueCount="421">
  <si>
    <t>Rechnungsdatum</t>
  </si>
  <si>
    <t>Rechnung</t>
  </si>
  <si>
    <t>Bezeichnung</t>
  </si>
  <si>
    <t>Betrag</t>
  </si>
  <si>
    <t>Pos.</t>
  </si>
  <si>
    <t>Leistungsart</t>
  </si>
  <si>
    <t>Zahlungsziel</t>
  </si>
  <si>
    <t>Bitte eintragen</t>
  </si>
  <si>
    <t>Rechnungsnummer</t>
  </si>
  <si>
    <t>Mit freundlichen Grüßen</t>
  </si>
  <si>
    <t>Mandant</t>
  </si>
  <si>
    <t>Rechnungsbetrag</t>
  </si>
  <si>
    <t>Version</t>
  </si>
  <si>
    <t>Datum</t>
  </si>
  <si>
    <t>Beschreibung der Änderung</t>
  </si>
  <si>
    <t>1.0</t>
  </si>
  <si>
    <t>RT</t>
  </si>
  <si>
    <t>Kirchengemeinde / Dekanat /RV</t>
  </si>
  <si>
    <t>Handkasse der</t>
  </si>
  <si>
    <t>HK-Nr. und RT-Nr.
für Handkasse</t>
  </si>
  <si>
    <t>RV</t>
  </si>
  <si>
    <r>
      <rPr>
        <b/>
        <sz val="13"/>
        <rFont val="Calibri"/>
        <family val="2"/>
        <scheme val="minor"/>
      </rPr>
      <t>EVANGELISCHE KIRCHE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IN HESSEN UND NASSAU</t>
    </r>
  </si>
  <si>
    <t>Partnerkonto</t>
  </si>
  <si>
    <t>(abweichender Zahlungsempfänger)</t>
  </si>
  <si>
    <t>Anschrift:</t>
  </si>
  <si>
    <t>Bankname:</t>
  </si>
  <si>
    <t>IBAN:</t>
  </si>
  <si>
    <t>BIC:</t>
  </si>
  <si>
    <r>
      <t xml:space="preserve">Erläuterung:
</t>
    </r>
    <r>
      <rPr>
        <b/>
        <i/>
        <sz val="9"/>
        <color theme="1" tint="0.249977111117893"/>
        <rFont val="Calibri"/>
        <family val="2"/>
        <scheme val="minor"/>
      </rPr>
      <t>(optional)</t>
    </r>
  </si>
  <si>
    <r>
      <rPr>
        <b/>
        <i/>
        <sz val="15"/>
        <color theme="1" tint="0.249977111117893"/>
        <rFont val="Calibri"/>
        <family val="2"/>
        <scheme val="minor"/>
      </rPr>
      <t>Buchung</t>
    </r>
    <r>
      <rPr>
        <b/>
        <i/>
        <sz val="14"/>
        <color theme="1" tint="0.249977111117893"/>
        <rFont val="Calibri"/>
        <family val="2"/>
        <scheme val="minor"/>
      </rPr>
      <t xml:space="preserve"> </t>
    </r>
    <r>
      <rPr>
        <b/>
        <i/>
        <sz val="12"/>
        <color theme="1" tint="0.249977111117893"/>
        <rFont val="Calibri"/>
        <family val="2"/>
        <scheme val="minor"/>
      </rPr>
      <t>(Splitbuchung)</t>
    </r>
  </si>
  <si>
    <t>AObj.</t>
  </si>
  <si>
    <t>- Datum / geprüft -</t>
  </si>
  <si>
    <t>- Datum / angeordnet -</t>
  </si>
  <si>
    <t>Sachkonto</t>
  </si>
  <si>
    <t>nicht steuerbar</t>
  </si>
  <si>
    <t>401310 - Sonstige Entgelte Verpfl. 19%</t>
  </si>
  <si>
    <t>401351 - Sonstige Erträge Kita 19%</t>
  </si>
  <si>
    <t>401410 - Eintrittsgelder 19%</t>
  </si>
  <si>
    <t>401510 - Teilnehmerbeiträge 19%</t>
  </si>
  <si>
    <t>401910 - Sonst. Erträge kirchl.Dienste 19%</t>
  </si>
  <si>
    <t>402020 - Grabpflegeentgelte 19%</t>
  </si>
  <si>
    <t>402040 - Sonstg. Entg. Friedhof 19%</t>
  </si>
  <si>
    <t>403110 - Erträge kirchl. Veröffentl. 19%</t>
  </si>
  <si>
    <t>411100 - Unterkunft 19%</t>
  </si>
  <si>
    <t>412100 - Verpflegung 19%</t>
  </si>
  <si>
    <t>413100 - Tagungsentgelte 19%</t>
  </si>
  <si>
    <t>414100 - Miete 19%</t>
  </si>
  <si>
    <t>415100 - Sonst. Umsatzerlöse BGA 19%</t>
  </si>
  <si>
    <t>415510 - Sonst. Verkauferlöse 19%</t>
  </si>
  <si>
    <t>416100 - Getränkeverk., Kioskwaren 19%</t>
  </si>
  <si>
    <t>417100 - Ausfallerstattung 19%</t>
  </si>
  <si>
    <t>418100 - Abdruckrechte 19%</t>
  </si>
  <si>
    <t>419100 - Energieerzeugungsanlagen 19%</t>
  </si>
  <si>
    <t>426110 - Nutzungsentschädigungen KV 19%</t>
  </si>
  <si>
    <t>426210 - Nutzungsentschädigungen PV 19%</t>
  </si>
  <si>
    <t>426910 - Sonst. Nutzungsentsch. 19%</t>
  </si>
  <si>
    <t>427110 - So. Ertr. Grundvermögen KV 19%</t>
  </si>
  <si>
    <t>427210 - So. Ertr. Grundvermögen PV 19%</t>
  </si>
  <si>
    <t>427910 - Sonst.Ertr.Grundverm.u.Rechte ÜV 19%</t>
  </si>
  <si>
    <t>431110 - Personalkostenersatz EKHN 19%</t>
  </si>
  <si>
    <t>431210 - Erträge  Kostenübernahmen 19 %</t>
  </si>
  <si>
    <t>432110 - Personalkostenersatz aus EKD 19%</t>
  </si>
  <si>
    <t>433110 - PK-Erstattung von der Diakonie 19%</t>
  </si>
  <si>
    <t>433210 - PK-Erstattungen v. anderen selbst.Einr. 19%</t>
  </si>
  <si>
    <t>434010 - PK-Erstattungen v.Sonst. kirchl.Bereich 19%</t>
  </si>
  <si>
    <t>435110 - PK-Erstattung v. Dritten 19%</t>
  </si>
  <si>
    <t>485010 - Erträge Sponsoring 19%</t>
  </si>
  <si>
    <t>531910 - Sonstige Erstattungen 19%</t>
  </si>
  <si>
    <t>538010 - Periodenfr. Erträge 19%</t>
  </si>
  <si>
    <t>539910 - Sonst. Ordentl. Erträge 19%</t>
  </si>
  <si>
    <t>599910 - Sonst. ao. Erträge 19%</t>
  </si>
  <si>
    <t>401320 - Sonstige Entgelte Verpfl. 7%</t>
  </si>
  <si>
    <t>401352 - Sonstige Erträge Kita 7%</t>
  </si>
  <si>
    <t>401420 - Eintrittsgelder 7%</t>
  </si>
  <si>
    <t>401520 - Teilnehmerbeiträge 7%</t>
  </si>
  <si>
    <t>402050 - Sonstg. Entg. Friedhof 7%</t>
  </si>
  <si>
    <t>403220 - Erträge.Vertr kirchl.Schriften 7%</t>
  </si>
  <si>
    <t>411200 - Unterkunft 7%</t>
  </si>
  <si>
    <t>412200 - Verpflegung 7%</t>
  </si>
  <si>
    <t>413200 - Tagungsentgelte 7%</t>
  </si>
  <si>
    <t>414200 - Miete 7%</t>
  </si>
  <si>
    <t>415200 - Sonst. Umsatzerlöse BGA 7%</t>
  </si>
  <si>
    <t>415520 - Sonst. Verkaufserlöse 7%</t>
  </si>
  <si>
    <t>416200 - Getränkeverk., Kioskwaren 7%</t>
  </si>
  <si>
    <t>417200 - Ausfallerstattung 7%</t>
  </si>
  <si>
    <t>418200 - Abdruckrechte 7%</t>
  </si>
  <si>
    <t>419200 - Energieerzeugungsanlagen 7%</t>
  </si>
  <si>
    <t>427130 - So. Ertr. Grundvermögen KV 7%</t>
  </si>
  <si>
    <t>427230 - So. Ertr. Grundvermögen PV 7%</t>
  </si>
  <si>
    <t>427930 - Sonst.Ertr.Grundverm.u.Rechte ÜV 7%</t>
  </si>
  <si>
    <t>431220 - Erträge  Kostenübernahmen 7 %</t>
  </si>
  <si>
    <t>531920 - Sonstige Erstattungen 7%</t>
  </si>
  <si>
    <t>538020 - Periodenfr. Erträge 7%</t>
  </si>
  <si>
    <t>539920 - Sonst. Ordentl. Erträge 7%</t>
  </si>
  <si>
    <t>599920 - Sonst. ao. Erträge 7%</t>
  </si>
  <si>
    <t>401210 - Schulgeld und Elternbeiträge 0%</t>
  </si>
  <si>
    <t>401330 - Sonstige Entgelte Verpfl. 0%</t>
  </si>
  <si>
    <t>401353 - Sonstige Erträge Kita 0%</t>
  </si>
  <si>
    <t>401430 - Eintrittsgelder 0%</t>
  </si>
  <si>
    <t>401530 - Teilnehmerbeiträge 0%</t>
  </si>
  <si>
    <t>401930 - Sonst. Erträge kirchl.Dienste 0%</t>
  </si>
  <si>
    <t>402030 - Grabpflegeentgelte 0%</t>
  </si>
  <si>
    <t>402060 - Sonstg. Entg. Friedhof 0%</t>
  </si>
  <si>
    <t>403330 - Sonst. kirchl. Verkaufserträge 0%</t>
  </si>
  <si>
    <t>411300 - Unterkunft steuerfrei 0%</t>
  </si>
  <si>
    <t>412300 - Verpflegung steuerfrei 0%</t>
  </si>
  <si>
    <t>413300 - Tagungsentgelte steuerfrei 0%</t>
  </si>
  <si>
    <t>415300 - Sonst. Umsatzerlöse BGA 0%</t>
  </si>
  <si>
    <t>415530 - Sonst. Verkaufserlöse 0%</t>
  </si>
  <si>
    <t>416300 - Getränkeverk., Kioskwaren 0%</t>
  </si>
  <si>
    <t>417300 - Ausfallerstattung steuerfr. 0%</t>
  </si>
  <si>
    <t>418300 - Abdruckrechte steuerfrei 0%</t>
  </si>
  <si>
    <t>419300 - Energieerzeugungsanlagen 0 %</t>
  </si>
  <si>
    <t>426130 - Nutzungsentschädigungen KV 0%</t>
  </si>
  <si>
    <t>426230 - Nutzungsentschädigungen PV 0%</t>
  </si>
  <si>
    <t>426930 - Sonst. Nutzungsentsch. 0%</t>
  </si>
  <si>
    <t>427150 - So. Ertr. Grundvermögen KV 0%</t>
  </si>
  <si>
    <t>427250 - So. Ertr. Grundvermögen PV 0%</t>
  </si>
  <si>
    <t>427950 - Sonst.Ertr.Grundverm.u.Rechte ÜV 0%</t>
  </si>
  <si>
    <t>431130 - Personalkostenersatz EKHN 0%</t>
  </si>
  <si>
    <t>432130 - Personalkostenersatz aus EKD 0%</t>
  </si>
  <si>
    <t>433130 - PK-Erstattung von der Diakonie 0%</t>
  </si>
  <si>
    <t>433230 - PK-Erstattungen v. anderen selbst.Einr. 0%</t>
  </si>
  <si>
    <t>434030 - PK-Erstattungen v.Sonst. kirchl.Bereich 0%</t>
  </si>
  <si>
    <t>435130 - PK-Erstattung v Dritten 0%</t>
  </si>
  <si>
    <t>485020 - Errtäge Sponsoring 0%</t>
  </si>
  <si>
    <t>531110 - Erstattungen für Heizkosten</t>
  </si>
  <si>
    <t>531120 - Erstattungen für Nebenkosten</t>
  </si>
  <si>
    <t>531930 - Sonstige Erstattungen 0%</t>
  </si>
  <si>
    <t>536000 - Erträge aus Versicherungsl.</t>
  </si>
  <si>
    <t>538030 - Periodenfr. Erträge 0%</t>
  </si>
  <si>
    <t>539930 - Sonst. Ordentl. Erträge 0%</t>
  </si>
  <si>
    <t>571000 - Ertr.a. Beteilig.u.and.FA (AV)</t>
  </si>
  <si>
    <t>581100 - Zinserträge aus der EKHN</t>
  </si>
  <si>
    <t>582000 - Zinserträge innerh. EKD</t>
  </si>
  <si>
    <t>584000 - Zinsertr.v.Sonst.kirch.Bereich</t>
  </si>
  <si>
    <t>585000 - Zinserträge v.Kreditinstituten</t>
  </si>
  <si>
    <t>589000 - Sonst. Zins- und ähnl.Erträge</t>
  </si>
  <si>
    <t>591000 - Ertr. Verkauf Grundst. u. Geb.</t>
  </si>
  <si>
    <t>599930 - Sonst. ao. Erträge 0%</t>
  </si>
  <si>
    <t>401100 - Gebühren Amtshandlungen</t>
  </si>
  <si>
    <t>401354 - Sonstige Erträge Kita n.stb</t>
  </si>
  <si>
    <t>401440 - Eintrittsgelder n.stb.</t>
  </si>
  <si>
    <t>401540 - Teilnehmerbeiträge n. stb.</t>
  </si>
  <si>
    <t>401700 - Gebühren für Archivnutzung</t>
  </si>
  <si>
    <t>401940 - Sonst. Erträge kirchl.Dienste n.stb.</t>
  </si>
  <si>
    <t>402010 - Liegegebühren n.stb.</t>
  </si>
  <si>
    <t>402070 - Sonstg. Entg. Friedhof n.stb.</t>
  </si>
  <si>
    <t>403100 - Erträge kirchl. Veröffentl.</t>
  </si>
  <si>
    <t>403240 - Erträge.Vertr kirchl.Schriften n.stb.</t>
  </si>
  <si>
    <t>403340 - Sonst. kirchl. Verkaufserträge n.stb.</t>
  </si>
  <si>
    <t>409000 - Sonst. Erträge kirchl.Aufgaben</t>
  </si>
  <si>
    <t>411400 - Unterkunft nicht steuerbar</t>
  </si>
  <si>
    <t>412400 - Verpflegung nicht steuerbar</t>
  </si>
  <si>
    <t>413400 - Tagungsentgelte n.steuerbar</t>
  </si>
  <si>
    <t>414400 - Miete nicht steuerbar</t>
  </si>
  <si>
    <t>415400 - Sonst.Umsatzerl.BGA n.steuerb.</t>
  </si>
  <si>
    <t>416400 - Getränkeverk.,Kiosk n.steuerb.</t>
  </si>
  <si>
    <t>417400 - Ausfallerstattung n. steuerbar</t>
  </si>
  <si>
    <t>418400 - Abdruckrechte nicht steuerbar</t>
  </si>
  <si>
    <t>419400 - Energieerzeugungsanl.n.steuerb</t>
  </si>
  <si>
    <t>426140 - Nutzungsentschädigungen KV n.stb.</t>
  </si>
  <si>
    <t>426240 - Nutzungsentschädigungen PV n.stb.</t>
  </si>
  <si>
    <t>426940 - Sonst. Nutzungsentsch. n. stb.</t>
  </si>
  <si>
    <t>427160 - So. Ertr. Grundvermögen KV n. stb.</t>
  </si>
  <si>
    <t>427260 - So. Ertr. Grundvermögen PV n.stb.</t>
  </si>
  <si>
    <t>427960 - Sonst.Ertr.Grundverm.u.Rechte ÜV n.stb.</t>
  </si>
  <si>
    <t>431140 - Personalkostenersatz EKHN n.stb.</t>
  </si>
  <si>
    <t>431230 - Zuschüsse ZV, nicht steuerbar</t>
  </si>
  <si>
    <t>432140 - Personalkostenersatz aus EKD n.stb.</t>
  </si>
  <si>
    <t>433140 - PK-Erstattung von der Diakonie n.stb.</t>
  </si>
  <si>
    <t>433240 - PK-Erstattungen v. anderen selbst.Einr. N.stb.</t>
  </si>
  <si>
    <t>434040 - PK-Erstattungen v.Sonst. kirchl.Bereich n.stb.</t>
  </si>
  <si>
    <t>435140 - PK-Erstattung v Dritten n.stb.</t>
  </si>
  <si>
    <t>436000 - Ersatz von Mitarbeitenden</t>
  </si>
  <si>
    <t>441110 - Kirchenlohnsteuer</t>
  </si>
  <si>
    <t>441120 - Kircheneinkommenssteuer</t>
  </si>
  <si>
    <t>441130 - Kirchensteuer auf KapErtrSt.</t>
  </si>
  <si>
    <t>441140 - Ertr. KiSt. der Soldaten</t>
  </si>
  <si>
    <t>441200 - Kirchensteuer (Clearing)</t>
  </si>
  <si>
    <t>441300 - Kirchensteuer einh. Pauschst.</t>
  </si>
  <si>
    <t>449000 - Sonstige Kirchensteuer</t>
  </si>
  <si>
    <t>451100 - Finanzausgleichsleist. EKHN</t>
  </si>
  <si>
    <t>451200 - Allgemeine Zuw.u. Umlagen EKHN</t>
  </si>
  <si>
    <t>451210 - Zuweisung der Landeskirche</t>
  </si>
  <si>
    <t>451290 - Sonstige Zuweisungen u.Umlagen</t>
  </si>
  <si>
    <t>451300 - Zweckgeb.Zuw.u.Uml. EKHN</t>
  </si>
  <si>
    <t>451310 - Zweckgeb. Zuw. Landeskirche</t>
  </si>
  <si>
    <t>451320 - Zweckgeb.Zuw.v.Dek.u.Gem.Verb.</t>
  </si>
  <si>
    <t>451330 - Zweckgeb.Zuw.Familienbudget</t>
  </si>
  <si>
    <t>451390 - Sonst.zweckgeb.Zuw. u.Umlagen</t>
  </si>
  <si>
    <t>452100 - Erträge F.-ausgl.innerh. EKD</t>
  </si>
  <si>
    <t>452200 - Zuw.u.Umlagen innerh. EKD</t>
  </si>
  <si>
    <t>452300 - Zweckgeb.Zuw.u.Uml. innerh.EKD</t>
  </si>
  <si>
    <t>453100 - Zuweisungen von der Diakonie</t>
  </si>
  <si>
    <t>453900 - Zuw.v.and.selbst.Einrichtungen</t>
  </si>
  <si>
    <t>454000 - Zuw.v.Sonst. im kirchl.Bereich</t>
  </si>
  <si>
    <t>471100 - Zuschüsse für BUFDI</t>
  </si>
  <si>
    <t>471900 - Sonstige Zuschüsse vom Bund</t>
  </si>
  <si>
    <t>472100 - Zuschüsse von Ländern</t>
  </si>
  <si>
    <t>472200 - Leistungen v.staatl.Baulasttr.</t>
  </si>
  <si>
    <t>472300 - Patronatsleistungen v. Ländern</t>
  </si>
  <si>
    <t>472900 - Sonstige Zuschüsse von Ländern</t>
  </si>
  <si>
    <t>473000 - Zuschüsse v.Gemeindeverbänden</t>
  </si>
  <si>
    <t>474100 - Leistungen v.komm. Baulasttr.</t>
  </si>
  <si>
    <t>474200 - Patronatsleistungen v Kommunen</t>
  </si>
  <si>
    <t>474900 - Sonstige Zuschüsse v. Kommunen</t>
  </si>
  <si>
    <t>475000 - Zusch. v.sonst. jur.P.d.ö. R.</t>
  </si>
  <si>
    <t>476000 - Staatsleistungen</t>
  </si>
  <si>
    <t>479100 - Leistungen v.sonst.Baulasttr.</t>
  </si>
  <si>
    <t>479200 - Sonstige Patronatsleistungen</t>
  </si>
  <si>
    <t>479900 - Übrige sonstige Zuschüsse</t>
  </si>
  <si>
    <t>481100 - Erträge aus zweckg. Kollekten</t>
  </si>
  <si>
    <t>481200 - Erträge aus n.-zweckg. Kollek.</t>
  </si>
  <si>
    <t>482200 - Zweckgebundene Spenden</t>
  </si>
  <si>
    <t>482300 - Nicht zweckgebundene Spenden</t>
  </si>
  <si>
    <t>482900 - Sonstige Spenden</t>
  </si>
  <si>
    <t>483000 - Schenkungen,Erbsch.,Vermächtn.</t>
  </si>
  <si>
    <t>483100 - N. zweckg. Vermächtnisse etc.</t>
  </si>
  <si>
    <t>483200 - Sonstige Vermächtnisse</t>
  </si>
  <si>
    <t>483300 - Zweckgeb. Erträge Diakonie</t>
  </si>
  <si>
    <t>484000 - Erträge aus Bußgeldern</t>
  </si>
  <si>
    <t>491000 - BV unfert. Erzeugn./Leistungen</t>
  </si>
  <si>
    <t>492000 - Aktivierte Eigenleistungen</t>
  </si>
  <si>
    <t>511000 - Ertr.Abgang Anlagevermögen</t>
  </si>
  <si>
    <t>531130 - Erstattungen f.Schönheitsrep.</t>
  </si>
  <si>
    <t>531200 - Erstattungen priv.Telefongeb.</t>
  </si>
  <si>
    <t>531300 - Erstattungen für Reisekosten</t>
  </si>
  <si>
    <t>531430 - Erst. Versorgungsbeiträge</t>
  </si>
  <si>
    <t>531440 - Erst. aus Gehaltsüberzahlungen</t>
  </si>
  <si>
    <t>531450 - EIGENANTEIL BEIHILFE</t>
  </si>
  <si>
    <t>531940 - Sonstige Erstattungen n.stb.</t>
  </si>
  <si>
    <t>532000 - Leistungen v.selbstst. VE</t>
  </si>
  <si>
    <t>534000 - Erträge aus Mitgliedsbeiträgen</t>
  </si>
  <si>
    <t>535000 - Erträge aus Steuererstattungen</t>
  </si>
  <si>
    <t>537000 - Erträge aus Schadensersatzl.</t>
  </si>
  <si>
    <t>537100 - WEITERBER. BANKGEB.</t>
  </si>
  <si>
    <t>538040 - Periodenfr. Erträge n.stb.</t>
  </si>
  <si>
    <t>539100 - Ertr. Auflösung von Wertber.</t>
  </si>
  <si>
    <t>539940 - Sonst. Ordentl. Erträge n.stb.</t>
  </si>
  <si>
    <t>592000 - Ertr. Zuschr. Grundst. u. Geb.</t>
  </si>
  <si>
    <t>599100 - SÄUMNISZUSCHLÄGE</t>
  </si>
  <si>
    <t>599200 - MAHNGEBÜHREN</t>
  </si>
  <si>
    <t>599940 - Sonst. ao. Erträge n.stb.</t>
  </si>
  <si>
    <t>Prozent19</t>
  </si>
  <si>
    <t>Prozent0</t>
  </si>
  <si>
    <t>Prozent7</t>
  </si>
  <si>
    <t>nicht_steuerbar</t>
  </si>
  <si>
    <t>Abrechnungsobjekt</t>
  </si>
  <si>
    <t>Bitte Anzahl Tage eintragen</t>
  </si>
  <si>
    <t>Leistungzeitraum</t>
  </si>
  <si>
    <t>Bitte eintragen (Vor- und Nachname)</t>
  </si>
  <si>
    <t>Formel Zusammenfassung</t>
  </si>
  <si>
    <t>Steuerliche Einschätzung</t>
  </si>
  <si>
    <t>Zusammenfassen wenn möglich</t>
  </si>
  <si>
    <t>SaKo</t>
  </si>
  <si>
    <t>Text</t>
  </si>
  <si>
    <t>Nummer</t>
  </si>
  <si>
    <t>Bei Zusammenfassung</t>
  </si>
  <si>
    <t>Anzahl</t>
  </si>
  <si>
    <t>xxxxxx</t>
  </si>
  <si>
    <t xml:space="preserve">Bearbeiter*in </t>
  </si>
  <si>
    <r>
      <t xml:space="preserve">Postenkennung </t>
    </r>
    <r>
      <rPr>
        <b/>
        <sz val="9"/>
        <color theme="1" tint="0.249977111117893"/>
        <rFont val="Calibri"/>
        <family val="2"/>
        <scheme val="minor"/>
      </rPr>
      <t>(automatische Übernahme)</t>
    </r>
  </si>
  <si>
    <t>Name / Firma
oder Partner-Nr.:</t>
  </si>
  <si>
    <t xml:space="preserve">Buchungsblatt </t>
  </si>
  <si>
    <t>Ursprungsversion</t>
  </si>
  <si>
    <t>Ust</t>
  </si>
  <si>
    <t>n.stb.</t>
  </si>
  <si>
    <t>zu_klären</t>
  </si>
  <si>
    <t>zu klären</t>
  </si>
  <si>
    <t>Liste Steuersätze Buchungsblatt</t>
  </si>
  <si>
    <t>Steuersatz</t>
  </si>
  <si>
    <t>Konten</t>
  </si>
  <si>
    <t>Spalten werden ausgeblendet</t>
  </si>
  <si>
    <t>dropdown, bitte entsprechend auswählen</t>
  </si>
  <si>
    <t>Rechtsträger-Nr.</t>
  </si>
  <si>
    <t>Name Rechnungsempfänger*in</t>
  </si>
  <si>
    <t>Bitte eintragen (Name Einrichtung oder Vor- und Nachname)</t>
  </si>
  <si>
    <t>Anschrift Rechnungsempfänger*in</t>
  </si>
  <si>
    <t>PLZ und Ort Rechnungsempfänger*in</t>
  </si>
  <si>
    <t>Rechnungsangaben zur automatischen Befüllung</t>
  </si>
  <si>
    <r>
      <t xml:space="preserve"> </t>
    </r>
    <r>
      <rPr>
        <sz val="10"/>
        <color rgb="FFC00000"/>
        <rFont val="Calibri"/>
        <family val="2"/>
        <scheme val="minor"/>
      </rPr>
      <t>(werden ins Rechnungsformular bzw. ins Buchungsblatt übertragen)</t>
    </r>
  </si>
  <si>
    <r>
      <t xml:space="preserve">Buchungstext </t>
    </r>
    <r>
      <rPr>
        <sz val="11"/>
        <color theme="1" tint="0.249977111117893"/>
        <rFont val="Calibri"/>
        <family val="2"/>
        <scheme val="minor"/>
      </rPr>
      <t>(max 30 Zeichen)</t>
    </r>
  </si>
  <si>
    <t>Einzelpreis</t>
  </si>
  <si>
    <t>Evang. Kirchengemeinde Musterhausen</t>
  </si>
  <si>
    <r>
      <t>Musterallee 44 -</t>
    </r>
    <r>
      <rPr>
        <sz val="10"/>
        <color theme="1"/>
        <rFont val="Calibri"/>
        <family val="2"/>
      </rPr>
      <t xml:space="preserve"> 66666 Musterhausen</t>
    </r>
  </si>
  <si>
    <r>
      <t xml:space="preserve">Tel: 06666-99999 </t>
    </r>
    <r>
      <rPr>
        <sz val="10"/>
        <color theme="1"/>
        <rFont val="Calibri"/>
        <family val="2"/>
      </rPr>
      <t>| Fax: 06666-88888</t>
    </r>
  </si>
  <si>
    <t>Mail: kirchengemeinde.musterhausen@ekhn.de</t>
  </si>
  <si>
    <t>Web: kgm.musterhausen.ekhn.de</t>
  </si>
  <si>
    <t>Philipp Sauder</t>
  </si>
  <si>
    <t>erstellt von</t>
  </si>
  <si>
    <t>RT-Nr. Dekanat</t>
  </si>
  <si>
    <t>Dekanatszuordnung</t>
  </si>
  <si>
    <t>Rhein-Lahn-Westerwald</t>
  </si>
  <si>
    <t>Ev. RVV Rhein-Lahn-Westerwald</t>
  </si>
  <si>
    <t>Ev. Kirchengemeinde Ackerbach-Rettert</t>
  </si>
  <si>
    <t>Ev. Dekanat Nassauer Land</t>
  </si>
  <si>
    <t>Ev. Kirchengemeinde Bad Ems</t>
  </si>
  <si>
    <t>Ev. Kirchengemeinde Bornich</t>
  </si>
  <si>
    <t>Ev. Kirchengemeinde Braubach</t>
  </si>
  <si>
    <t>Ev. Kirchengemeinde Burgschwalbach</t>
  </si>
  <si>
    <t>Ev. Kirchengemeinde Cramberg</t>
  </si>
  <si>
    <t>Ev. Kirchengemeinde Dachsenhausen-Niederbachheim</t>
  </si>
  <si>
    <t>Ev. Kirchengemeinde Dausenau</t>
  </si>
  <si>
    <t>Ev. Stiftskirchengemeinde Diez</t>
  </si>
  <si>
    <t>Ev. Jakobusgemeinde Diez-Freiendiez</t>
  </si>
  <si>
    <t>Ev. Kirchengemeinde Diez St. Peter</t>
  </si>
  <si>
    <t>Ev. Kirchengemeinde Dörsdorf-Reckenroth</t>
  </si>
  <si>
    <t>Ev. Kirchengemeinde Flacht</t>
  </si>
  <si>
    <t>Ev. Kirchengemeinde Friedland</t>
  </si>
  <si>
    <t>Ev. Kirchengemeinde Ruppertshofen - Gemmerich</t>
  </si>
  <si>
    <t>Ev. Kirchengemeinde Habenscheid</t>
  </si>
  <si>
    <t>Ev. Kirchengemeinde Hahnstätten-Kaltenholzhausen</t>
  </si>
  <si>
    <t>Ev. Kreuz-Jakobus-Gemeinde Holzhausen</t>
  </si>
  <si>
    <t>Ev. Kirchengemeinde Hömberg-Zimmerschied</t>
  </si>
  <si>
    <t>Ev. Kirchengemeinde Kaub</t>
  </si>
  <si>
    <t>Ev. Kirchengemeinde Klingelbach</t>
  </si>
  <si>
    <t>Ev. Kirchengemeinde Kördorf</t>
  </si>
  <si>
    <t>Ev. Kirchengemeinde Marienfels</t>
  </si>
  <si>
    <t>Ev. Kirchengemeinde Miehlen</t>
  </si>
  <si>
    <t>Ev. Kirchengemeinde Nassau/Lahn</t>
  </si>
  <si>
    <t>Ev. Kirchengemeinde Nastätten</t>
  </si>
  <si>
    <t>Ev. Kirchengemeinde Niederlahnstein</t>
  </si>
  <si>
    <t>Ev. Kirchengemeinde Niedertiefenbach</t>
  </si>
  <si>
    <t>Ev. Kirchengemeinde Nochern</t>
  </si>
  <si>
    <t>Ev. Kirchengemeinde Oberlahnstein</t>
  </si>
  <si>
    <t>Ev. Kirchengemeinde Oberneisen</t>
  </si>
  <si>
    <t>Ev. Kirchengemeinde Obernhof</t>
  </si>
  <si>
    <t>Ev. Kirchengemeinde Oberwallmenach</t>
  </si>
  <si>
    <t>Ev. Kirchengemeinde der Stiftung Scheuern</t>
  </si>
  <si>
    <t>Ev. Kirchengemeinde Schönborn</t>
  </si>
  <si>
    <t>Ev. Emmausgemeinde Schweighausen</t>
  </si>
  <si>
    <t>Ev. Kirchengemeinde Singhofen</t>
  </si>
  <si>
    <t>Ev. Kirchengemeinde Weisel-Dörscheid</t>
  </si>
  <si>
    <t>Ev. Kirchengemeinde Welterod</t>
  </si>
  <si>
    <t>Ev. Gesamtkirchengemeinde Frücht-Friedrichssegen</t>
  </si>
  <si>
    <t>Ev. Gesamtkirchengemeinde Loreley</t>
  </si>
  <si>
    <t>Ev. Gesamtkirchengemeinde Esterau</t>
  </si>
  <si>
    <t>Ev. Kirchengemeinde Alpenrod</t>
  </si>
  <si>
    <t>Ev. Dekanat Westerwald</t>
  </si>
  <si>
    <t>Ev. Kirchengemeinde Alsbach</t>
  </si>
  <si>
    <t>Ev. Kirchengemeinde Altstadt</t>
  </si>
  <si>
    <t>Ev. Kirchengemeinde Bad Marienberg</t>
  </si>
  <si>
    <t>Ev. Kirchengemeinde Emmerichenhain</t>
  </si>
  <si>
    <t>Ev. Kirchengemeinde Gemünden (Westerwald)</t>
  </si>
  <si>
    <t>Ev. Kirchengemeinde Hachenburg</t>
  </si>
  <si>
    <t>Ev. Kirchengemeinde Höhr-Grenzhausen</t>
  </si>
  <si>
    <t>Ev. Kirchengemeinde Kirburg</t>
  </si>
  <si>
    <t>Ev. Kirchengemeinde Kroppach</t>
  </si>
  <si>
    <t>Ev. Kirchengemeinde Liebenscheid</t>
  </si>
  <si>
    <t>Ev. Kirchengemeinde Montabaur</t>
  </si>
  <si>
    <t>Ev. Erlösergemeinde Neuhäusel</t>
  </si>
  <si>
    <t>Ev. Kirchengemeinde Neukirch</t>
  </si>
  <si>
    <t>Ev. Kirchengemeinde Neunkirchen</t>
  </si>
  <si>
    <t>Ev. Kirchengemeinde Nordhofen</t>
  </si>
  <si>
    <t>Ev. Kirchengemeinde Rabenscheid</t>
  </si>
  <si>
    <t>Ev. Kirchengemeinde Ransbach-Baumbach-Hilgert</t>
  </si>
  <si>
    <t>Ev. Kirchengemeinde Rennerod</t>
  </si>
  <si>
    <t>Ev. Kirchengemeinde Selters</t>
  </si>
  <si>
    <t>Ev. Kirchengemeinde Unnau</t>
  </si>
  <si>
    <t>Ev. Kirchengemeinde Wallmerod</t>
  </si>
  <si>
    <t>Ev. Kirchengemeinde Westerburg</t>
  </si>
  <si>
    <t>Ev. Kirchengemeinde Willmenrod</t>
  </si>
  <si>
    <t>Ev. Martin-Luther Ev. Kirchengemeinde Wirges</t>
  </si>
  <si>
    <t>Ev. Trinitatis-Gemeinde Westerwald</t>
  </si>
  <si>
    <t>Ev. Dietrich-Bonhoeffer-Gemeinde Westerwald</t>
  </si>
  <si>
    <t>Diez St. Peter - Stiftung Geben heißt Leben</t>
  </si>
  <si>
    <t>Braubach - Stiftung Gute Saat</t>
  </si>
  <si>
    <t>Friedland - Gemeinde-Stiftung</t>
  </si>
  <si>
    <t>Oberlahnstein - Gemeinde-Stiftung</t>
  </si>
  <si>
    <t>Ruppertshofen - Stiftung Treuhandfonds</t>
  </si>
  <si>
    <t>Cramberg - Stiftung Landesarmen-Commission</t>
  </si>
  <si>
    <t>Westerburg - Friedrich Konrad und Johanna Keiner-Stiftung</t>
  </si>
  <si>
    <t>Ev. Jugendheim Dreifelden</t>
  </si>
  <si>
    <t>Küsterbund</t>
  </si>
  <si>
    <t>Ev. KiTa Rappelkiste Bornich</t>
  </si>
  <si>
    <t>Ev. Integrative Kita Altendiez</t>
  </si>
  <si>
    <t>Ev. KiTa Gückingen</t>
  </si>
  <si>
    <t>Ev. KiTa Unterm Klangbaum Heistenbach</t>
  </si>
  <si>
    <t>Ev. Hort Altendiez</t>
  </si>
  <si>
    <t>Ev. KiTa Am Schlossberg Diez</t>
  </si>
  <si>
    <t>Ev. KiTa Purzelbaum Birlenbach</t>
  </si>
  <si>
    <t>Ev. KiTa Kinderhafen Diez</t>
  </si>
  <si>
    <t>Ev. KiTa Am Hexenberg Diez</t>
  </si>
  <si>
    <t>Ev. KiTa Hohe Straße Diez</t>
  </si>
  <si>
    <t>Ev. KiTa Friedland Lahnstein</t>
  </si>
  <si>
    <t>Ev. KiTa Villa Kunterbunt Lahnstein</t>
  </si>
  <si>
    <t>Ev. KiTa Allerheiligenberg Lahnstein</t>
  </si>
  <si>
    <t>Ev. KiTa Arche Noah Bad Ems</t>
  </si>
  <si>
    <t>Ev. KiTa Haus des Kindes Braubach</t>
  </si>
  <si>
    <t>Ev. KiTa Salto Vitale Burgschwalbach</t>
  </si>
  <si>
    <t>Ev. KiTa Unterm Sternenzelt Flacht</t>
  </si>
  <si>
    <t>Ev. KiTa Unterm Regenbogen Niederneisen</t>
  </si>
  <si>
    <t>Ev. KiTa Frücht</t>
  </si>
  <si>
    <t>Ev. KiTa Pusteblume Hahnstätten</t>
  </si>
  <si>
    <t>Ev. KiTa Zwergenland Hahnstätten</t>
  </si>
  <si>
    <t>Ev. KiTa Holzappel</t>
  </si>
  <si>
    <t>Ev. Kinderhaus Sonnenschein Kaub</t>
  </si>
  <si>
    <t>Ev. KiTa Garten für Kinder Katzenelnbogen</t>
  </si>
  <si>
    <t>Ev. KiTa Rasselbande Weyer</t>
  </si>
  <si>
    <t>Ev. KiTa Villa Kunterbunt Lohrheim</t>
  </si>
  <si>
    <t>Ev. KiTa Gänseblümchen Oberneisen</t>
  </si>
  <si>
    <t>Ev. KiTa Insel der Kinder Eppenrod</t>
  </si>
  <si>
    <t>Ev. KiTa Kastanienplatz Lahnstein</t>
  </si>
  <si>
    <t>Ev. KiTa Langenscheid</t>
  </si>
  <si>
    <t>Ev. KiTa Niederwallmenach</t>
  </si>
  <si>
    <t>Ev. KiTa Arche am Rhein St. Goarshausen</t>
  </si>
  <si>
    <t>Ev. KiTa Pusteblume Nastätten</t>
  </si>
  <si>
    <t>Ev. KiTa Kinderarche Höhr Grenzhausen</t>
  </si>
  <si>
    <t>Ev. KiTa Regenbogen Emmerichenhain</t>
  </si>
  <si>
    <t>Ev. KiTa Glückskind Freirachdorf</t>
  </si>
  <si>
    <t>Ev. KiTa Garten Eden Gemünden</t>
  </si>
  <si>
    <t>Ev. Kita Miteinander Hachenburg</t>
  </si>
  <si>
    <t>Ev. KiTa Hilgert</t>
  </si>
  <si>
    <t>Ev. KiTa Rehe</t>
  </si>
  <si>
    <t>Ev. KiTa Plumpaquatsch Selters</t>
  </si>
  <si>
    <t>Ev. KiTa Purzelbaum Wahlrod</t>
  </si>
  <si>
    <t>Ev. KiTa Pfarrer Ninck Westerburg</t>
  </si>
  <si>
    <t>Ev. KiTa Regenbogenland Wirges</t>
  </si>
  <si>
    <t>Ev. KiTa Mogendorf</t>
  </si>
  <si>
    <t>Ev. Nikodemusgemeine St. Goarshausen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</si>
</sst>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_-* #,##0.00\ [$€-407]_-;\-* #,##0.00\ [$€-407]_-;_-* &quot;-&quot;??\ [$€-407]_-;_-@_-"/>
    <numFmt numFmtId="165" formatCode="dd/mm/yy;@"/>
    <numFmt numFmtId="166" formatCode="0000"/>
    <numFmt numFmtId="167" formatCode="0#####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22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20"/>
      <color theme="1" tint="0.249977111117893"/>
      <name val="Calibri"/>
      <family val="2"/>
      <scheme val="minor"/>
    </font>
    <font>
      <b/>
      <i/>
      <sz val="14"/>
      <color theme="1" tint="0.249977111117893"/>
      <name val="Calibri"/>
      <family val="2"/>
      <scheme val="minor"/>
    </font>
    <font>
      <b/>
      <i/>
      <sz val="9"/>
      <color theme="1" tint="0.249977111117893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i/>
      <sz val="15"/>
      <color theme="1" tint="0.249977111117893"/>
      <name val="Calibri"/>
      <family val="2"/>
      <scheme val="minor"/>
    </font>
    <font>
      <b/>
      <i/>
      <sz val="12"/>
      <color theme="1" tint="0.249977111117893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8.5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DEDE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theme="0" tint="-0.24994659260841701"/>
      </left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</borders>
  <cellStyleXfs count="8">
    <xf numFmtId="0" fontId="0" fillId="0" borderId="0"/>
    <xf numFmtId="0" fontId="3" fillId="2" borderId="1" applyNumberFormat="0" applyAlignment="0" applyProtection="0"/>
    <xf numFmtId="0" fontId="4" fillId="3" borderId="1" applyNumberFormat="0" applyAlignment="0" applyProtection="0"/>
    <xf numFmtId="0" fontId="2" fillId="4" borderId="2" applyNumberFormat="0" applyFont="0" applyAlignment="0" applyProtection="0"/>
    <xf numFmtId="0" fontId="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29">
    <xf numFmtId="0" fontId="0" fillId="0" borderId="0" xfId="0"/>
    <xf numFmtId="49" fontId="9" fillId="5" borderId="0" xfId="4" applyNumberFormat="1" applyFont="1" applyFill="1" applyAlignment="1">
      <alignment horizontal="center" vertical="center"/>
    </xf>
    <xf numFmtId="165" fontId="9" fillId="5" borderId="0" xfId="4" applyNumberFormat="1" applyFont="1" applyFill="1" applyAlignment="1">
      <alignment horizontal="center" vertical="center"/>
    </xf>
    <xf numFmtId="0" fontId="9" fillId="5" borderId="0" xfId="4" applyFont="1" applyFill="1" applyAlignment="1">
      <alignment vertical="center"/>
    </xf>
    <xf numFmtId="0" fontId="9" fillId="0" borderId="0" xfId="4" applyFont="1" applyAlignment="1">
      <alignment vertical="center"/>
    </xf>
    <xf numFmtId="49" fontId="10" fillId="0" borderId="0" xfId="4" applyNumberFormat="1" applyFont="1" applyAlignment="1">
      <alignment horizontal="center" vertical="top"/>
    </xf>
    <xf numFmtId="165" fontId="10" fillId="0" borderId="0" xfId="4" applyNumberFormat="1" applyFont="1" applyAlignment="1">
      <alignment horizontal="center" vertical="top"/>
    </xf>
    <xf numFmtId="0" fontId="10" fillId="0" borderId="0" xfId="4" applyFont="1" applyAlignment="1">
      <alignment vertical="top" wrapText="1"/>
    </xf>
    <xf numFmtId="0" fontId="10" fillId="0" borderId="0" xfId="4" applyFont="1" applyAlignment="1">
      <alignment vertical="top"/>
    </xf>
    <xf numFmtId="0" fontId="7" fillId="0" borderId="0" xfId="4" applyFont="1" applyAlignment="1">
      <alignment wrapText="1"/>
    </xf>
    <xf numFmtId="0" fontId="7" fillId="0" borderId="0" xfId="4" applyFont="1"/>
    <xf numFmtId="15" fontId="10" fillId="0" borderId="0" xfId="4" quotePrefix="1" applyNumberFormat="1" applyFont="1" applyAlignment="1">
      <alignment vertical="top" wrapText="1"/>
    </xf>
    <xf numFmtId="0" fontId="10" fillId="0" borderId="0" xfId="4" quotePrefix="1" applyFont="1" applyAlignment="1">
      <alignment vertical="top" wrapText="1"/>
    </xf>
    <xf numFmtId="0" fontId="10" fillId="0" borderId="0" xfId="4" applyFont="1"/>
    <xf numFmtId="49" fontId="10" fillId="0" borderId="0" xfId="4" applyNumberFormat="1" applyFont="1" applyAlignment="1">
      <alignment horizontal="center"/>
    </xf>
    <xf numFmtId="165" fontId="10" fillId="0" borderId="0" xfId="4" applyNumberFormat="1" applyFont="1" applyAlignment="1">
      <alignment horizontal="center"/>
    </xf>
    <xf numFmtId="0" fontId="9" fillId="0" borderId="0" xfId="4" applyNumberFormat="1" applyFont="1" applyBorder="1" applyAlignment="1">
      <alignment horizontal="center" vertical="center"/>
    </xf>
    <xf numFmtId="0" fontId="9" fillId="0" borderId="0" xfId="4" applyNumberFormat="1" applyFont="1" applyBorder="1" applyAlignment="1">
      <alignment vertical="center"/>
    </xf>
    <xf numFmtId="0" fontId="9" fillId="0" borderId="0" xfId="4" applyNumberFormat="1" applyFont="1" applyBorder="1" applyAlignment="1">
      <alignment horizontal="left" vertical="center"/>
    </xf>
    <xf numFmtId="0" fontId="9" fillId="0" borderId="0" xfId="4" applyNumberFormat="1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0" xfId="4" applyNumberFormat="1" applyFont="1" applyFill="1" applyBorder="1" applyAlignment="1">
      <alignment horizontal="left" vertical="center"/>
    </xf>
    <xf numFmtId="0" fontId="10" fillId="0" borderId="0" xfId="4" applyNumberFormat="1" applyFont="1" applyBorder="1" applyAlignment="1">
      <alignment horizontal="left"/>
    </xf>
    <xf numFmtId="0" fontId="10" fillId="0" borderId="0" xfId="4" applyNumberFormat="1" applyFont="1" applyBorder="1"/>
    <xf numFmtId="0" fontId="10" fillId="0" borderId="0" xfId="4" applyNumberFormat="1" applyFont="1" applyFill="1" applyBorder="1" applyAlignment="1">
      <alignment horizontal="center"/>
    </xf>
    <xf numFmtId="0" fontId="10" fillId="0" borderId="0" xfId="4" applyNumberFormat="1" applyFont="1" applyBorder="1" applyAlignment="1">
      <alignment horizontal="center"/>
    </xf>
    <xf numFmtId="166" fontId="10" fillId="0" borderId="0" xfId="4" applyNumberFormat="1" applyFont="1" applyBorder="1" applyAlignment="1">
      <alignment vertical="center"/>
    </xf>
    <xf numFmtId="0" fontId="10" fillId="0" borderId="0" xfId="4" applyFont="1" applyProtection="1">
      <protection hidden="1"/>
    </xf>
    <xf numFmtId="0" fontId="15" fillId="0" borderId="0" xfId="4" applyFont="1" applyBorder="1" applyAlignment="1" applyProtection="1">
      <alignment vertical="center"/>
      <protection hidden="1"/>
    </xf>
    <xf numFmtId="0" fontId="10" fillId="0" borderId="0" xfId="4" applyFont="1" applyAlignment="1" applyProtection="1">
      <alignment vertical="center"/>
      <protection hidden="1"/>
    </xf>
    <xf numFmtId="0" fontId="19" fillId="0" borderId="0" xfId="4" applyFont="1" applyAlignment="1" applyProtection="1">
      <alignment vertical="center"/>
      <protection hidden="1"/>
    </xf>
    <xf numFmtId="0" fontId="9" fillId="0" borderId="0" xfId="4" applyFont="1" applyProtection="1">
      <protection hidden="1"/>
    </xf>
    <xf numFmtId="0" fontId="19" fillId="0" borderId="0" xfId="4" applyFont="1" applyFill="1" applyAlignment="1" applyProtection="1">
      <alignment vertical="center"/>
      <protection hidden="1"/>
    </xf>
    <xf numFmtId="0" fontId="20" fillId="0" borderId="0" xfId="4" applyFont="1" applyAlignment="1" applyProtection="1">
      <alignment horizontal="right" vertical="center" indent="1"/>
      <protection hidden="1"/>
    </xf>
    <xf numFmtId="0" fontId="22" fillId="0" borderId="0" xfId="4" applyFont="1" applyAlignment="1" applyProtection="1">
      <alignment vertical="center"/>
      <protection hidden="1"/>
    </xf>
    <xf numFmtId="0" fontId="9" fillId="0" borderId="0" xfId="4" applyFont="1" applyAlignment="1" applyProtection="1">
      <alignment vertical="center"/>
      <protection hidden="1"/>
    </xf>
    <xf numFmtId="0" fontId="23" fillId="0" borderId="0" xfId="4" applyFont="1" applyBorder="1" applyAlignment="1" applyProtection="1">
      <alignment horizontal="right" vertical="center" wrapText="1" indent="1"/>
      <protection hidden="1"/>
    </xf>
    <xf numFmtId="0" fontId="23" fillId="0" borderId="0" xfId="4" applyFont="1" applyBorder="1" applyAlignment="1" applyProtection="1">
      <alignment horizontal="right" vertical="center" indent="1"/>
      <protection hidden="1"/>
    </xf>
    <xf numFmtId="4" fontId="23" fillId="0" borderId="0" xfId="4" applyNumberFormat="1" applyFont="1" applyBorder="1" applyAlignment="1" applyProtection="1">
      <alignment horizontal="right" indent="1"/>
      <protection hidden="1"/>
    </xf>
    <xf numFmtId="49" fontId="13" fillId="0" borderId="0" xfId="4" applyNumberFormat="1" applyFont="1" applyBorder="1" applyAlignment="1" applyProtection="1">
      <alignment horizontal="center" vertical="center"/>
      <protection hidden="1"/>
    </xf>
    <xf numFmtId="4" fontId="23" fillId="0" borderId="0" xfId="4" applyNumberFormat="1" applyFont="1" applyBorder="1" applyAlignment="1" applyProtection="1">
      <alignment vertical="center"/>
      <protection hidden="1"/>
    </xf>
    <xf numFmtId="0" fontId="23" fillId="0" borderId="5" xfId="4" applyFont="1" applyBorder="1" applyAlignment="1" applyProtection="1">
      <alignment vertical="center"/>
      <protection hidden="1"/>
    </xf>
    <xf numFmtId="49" fontId="23" fillId="0" borderId="5" xfId="4" applyNumberFormat="1" applyFont="1" applyBorder="1" applyAlignment="1" applyProtection="1">
      <alignment vertical="center"/>
      <protection hidden="1"/>
    </xf>
    <xf numFmtId="0" fontId="23" fillId="0" borderId="0" xfId="4" applyFont="1" applyBorder="1" applyAlignment="1" applyProtection="1">
      <alignment horizontal="left" vertical="center" wrapText="1"/>
      <protection hidden="1"/>
    </xf>
    <xf numFmtId="0" fontId="23" fillId="0" borderId="0" xfId="4" applyFont="1" applyBorder="1" applyAlignment="1" applyProtection="1">
      <alignment vertical="center"/>
      <protection hidden="1"/>
    </xf>
    <xf numFmtId="0" fontId="20" fillId="0" borderId="0" xfId="4" applyFont="1" applyBorder="1" applyAlignment="1" applyProtection="1">
      <alignment vertical="center"/>
      <protection hidden="1"/>
    </xf>
    <xf numFmtId="0" fontId="26" fillId="0" borderId="0" xfId="4" applyFont="1" applyBorder="1" applyAlignment="1" applyProtection="1">
      <protection hidden="1"/>
    </xf>
    <xf numFmtId="0" fontId="23" fillId="0" borderId="6" xfId="4" applyFont="1" applyBorder="1" applyAlignment="1" applyProtection="1">
      <alignment horizontal="center" vertical="center"/>
      <protection hidden="1"/>
    </xf>
    <xf numFmtId="0" fontId="13" fillId="0" borderId="0" xfId="4" applyFont="1" applyAlignment="1" applyProtection="1">
      <alignment vertical="center"/>
      <protection hidden="1"/>
    </xf>
    <xf numFmtId="0" fontId="9" fillId="0" borderId="0" xfId="4" applyFont="1" applyAlignment="1" applyProtection="1">
      <alignment horizontal="center" vertical="center"/>
      <protection hidden="1"/>
    </xf>
    <xf numFmtId="0" fontId="13" fillId="0" borderId="0" xfId="4" applyFont="1" applyAlignment="1" applyProtection="1">
      <alignment horizontal="center" vertical="center"/>
      <protection hidden="1"/>
    </xf>
    <xf numFmtId="8" fontId="13" fillId="0" borderId="0" xfId="5" applyNumberFormat="1" applyFont="1" applyBorder="1" applyAlignment="1" applyProtection="1">
      <alignment horizontal="right" vertical="center"/>
      <protection hidden="1"/>
    </xf>
    <xf numFmtId="49" fontId="13" fillId="0" borderId="9" xfId="4" applyNumberFormat="1" applyFont="1" applyBorder="1" applyAlignment="1" applyProtection="1">
      <alignment horizontal="center" vertical="center"/>
      <protection hidden="1"/>
    </xf>
    <xf numFmtId="0" fontId="9" fillId="0" borderId="0" xfId="4" applyFont="1" applyBorder="1" applyAlignment="1" applyProtection="1">
      <protection hidden="1"/>
    </xf>
    <xf numFmtId="0" fontId="23" fillId="0" borderId="0" xfId="4" applyFont="1" applyBorder="1" applyAlignment="1" applyProtection="1">
      <alignment horizontal="right" wrapText="1"/>
      <protection hidden="1"/>
    </xf>
    <xf numFmtId="0" fontId="9" fillId="0" borderId="0" xfId="4" applyFont="1" applyAlignment="1" applyProtection="1">
      <alignment horizontal="center"/>
      <protection hidden="1"/>
    </xf>
    <xf numFmtId="0" fontId="9" fillId="0" borderId="0" xfId="4" applyFont="1" applyBorder="1" applyAlignment="1" applyProtection="1">
      <alignment horizontal="center"/>
      <protection hidden="1"/>
    </xf>
    <xf numFmtId="49" fontId="13" fillId="0" borderId="0" xfId="4" applyNumberFormat="1" applyFont="1" applyBorder="1" applyAlignment="1" applyProtection="1">
      <alignment horizontal="left" vertical="center" indent="1"/>
      <protection hidden="1"/>
    </xf>
    <xf numFmtId="0" fontId="13" fillId="0" borderId="0" xfId="4" applyFont="1" applyBorder="1" applyAlignment="1" applyProtection="1">
      <alignment vertical="center"/>
      <protection hidden="1"/>
    </xf>
    <xf numFmtId="0" fontId="10" fillId="0" borderId="0" xfId="4" applyFont="1" applyAlignment="1" applyProtection="1">
      <alignment horizontal="center"/>
      <protection hidden="1"/>
    </xf>
    <xf numFmtId="0" fontId="10" fillId="0" borderId="0" xfId="4" applyFont="1" applyAlignment="1" applyProtection="1">
      <alignment horizontal="center" vertical="center"/>
      <protection hidden="1"/>
    </xf>
    <xf numFmtId="0" fontId="13" fillId="8" borderId="0" xfId="4" applyFont="1" applyFill="1" applyAlignment="1" applyProtection="1">
      <alignment horizontal="center" vertical="center"/>
      <protection hidden="1"/>
    </xf>
    <xf numFmtId="0" fontId="18" fillId="8" borderId="0" xfId="4" applyFont="1" applyFill="1" applyAlignment="1" applyProtection="1">
      <alignment horizontal="center" vertical="center"/>
      <protection hidden="1"/>
    </xf>
    <xf numFmtId="0" fontId="13" fillId="8" borderId="0" xfId="4" applyFont="1" applyFill="1" applyAlignment="1" applyProtection="1">
      <alignment vertical="center"/>
      <protection hidden="1"/>
    </xf>
    <xf numFmtId="1" fontId="13" fillId="8" borderId="0" xfId="4" applyNumberFormat="1" applyFont="1" applyFill="1" applyAlignment="1" applyProtection="1">
      <alignment vertical="center"/>
      <protection hidden="1"/>
    </xf>
    <xf numFmtId="0" fontId="0" fillId="0" borderId="0" xfId="0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164" fontId="0" fillId="0" borderId="0" xfId="0" applyNumberFormat="1" applyBorder="1" applyAlignment="1" applyProtection="1">
      <alignment vertical="center"/>
    </xf>
    <xf numFmtId="0" fontId="0" fillId="0" borderId="0" xfId="0" applyFont="1" applyBorder="1" applyAlignment="1" applyProtection="1">
      <alignment vertical="top" wrapText="1"/>
    </xf>
    <xf numFmtId="1" fontId="0" fillId="0" borderId="0" xfId="0" applyNumberFormat="1" applyAlignment="1" applyProtection="1">
      <alignment horizontal="center"/>
    </xf>
    <xf numFmtId="1" fontId="0" fillId="0" borderId="0" xfId="0" applyNumberFormat="1" applyProtection="1"/>
    <xf numFmtId="0" fontId="5" fillId="0" borderId="0" xfId="0" applyFont="1" applyFill="1" applyBorder="1" applyProtection="1"/>
    <xf numFmtId="0" fontId="22" fillId="0" borderId="0" xfId="4" applyFont="1" applyBorder="1" applyAlignment="1" applyProtection="1">
      <alignment horizontal="center"/>
      <protection hidden="1"/>
    </xf>
    <xf numFmtId="0" fontId="22" fillId="0" borderId="0" xfId="4" quotePrefix="1" applyFont="1" applyBorder="1" applyAlignment="1" applyProtection="1">
      <protection hidden="1"/>
    </xf>
    <xf numFmtId="0" fontId="18" fillId="0" borderId="0" xfId="4" applyFont="1" applyAlignment="1" applyProtection="1">
      <alignment horizontal="right" vertical="center"/>
      <protection hidden="1"/>
    </xf>
    <xf numFmtId="0" fontId="9" fillId="0" borderId="0" xfId="4" quotePrefix="1" applyFont="1" applyBorder="1" applyAlignment="1" applyProtection="1">
      <alignment horizontal="center"/>
      <protection hidden="1"/>
    </xf>
    <xf numFmtId="0" fontId="13" fillId="0" borderId="9" xfId="5" applyFont="1" applyBorder="1" applyAlignment="1" applyProtection="1">
      <alignment horizontal="center" vertical="center"/>
      <protection hidden="1"/>
    </xf>
    <xf numFmtId="0" fontId="23" fillId="0" borderId="0" xfId="4" applyFont="1" applyBorder="1" applyAlignment="1" applyProtection="1">
      <alignment vertical="center"/>
    </xf>
    <xf numFmtId="0" fontId="23" fillId="0" borderId="0" xfId="4" applyFont="1" applyBorder="1" applyAlignment="1" applyProtection="1">
      <alignment horizontal="left" vertical="center"/>
    </xf>
    <xf numFmtId="0" fontId="23" fillId="0" borderId="4" xfId="4" applyFont="1" applyBorder="1" applyAlignment="1" applyProtection="1">
      <alignment horizontal="left" vertical="center" wrapText="1"/>
    </xf>
    <xf numFmtId="164" fontId="13" fillId="0" borderId="7" xfId="4" applyNumberFormat="1" applyFont="1" applyBorder="1" applyAlignment="1" applyProtection="1">
      <alignment vertical="center"/>
    </xf>
    <xf numFmtId="9" fontId="13" fillId="0" borderId="8" xfId="7" applyFont="1" applyBorder="1" applyAlignment="1" applyProtection="1">
      <alignment horizontal="center" vertical="center"/>
    </xf>
    <xf numFmtId="0" fontId="0" fillId="0" borderId="0" xfId="0" applyBorder="1" applyProtection="1"/>
    <xf numFmtId="0" fontId="5" fillId="0" borderId="0" xfId="0" applyFont="1" applyFill="1" applyBorder="1" applyAlignment="1" applyProtection="1">
      <alignment horizontal="left" vertical="center"/>
    </xf>
    <xf numFmtId="164" fontId="13" fillId="0" borderId="0" xfId="3" applyNumberFormat="1" applyFont="1" applyFill="1" applyBorder="1" applyProtection="1"/>
    <xf numFmtId="0" fontId="0" fillId="0" borderId="0" xfId="3" applyFont="1" applyFill="1" applyBorder="1" applyProtection="1"/>
    <xf numFmtId="0" fontId="10" fillId="0" borderId="0" xfId="0" applyNumberFormat="1" applyFont="1" applyBorder="1"/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/>
    <xf numFmtId="0" fontId="5" fillId="0" borderId="0" xfId="0" applyFont="1" applyAlignment="1" applyProtection="1">
      <alignment horizontal="right" indent="1"/>
    </xf>
    <xf numFmtId="0" fontId="5" fillId="0" borderId="0" xfId="0" applyFont="1" applyFill="1" applyBorder="1" applyAlignment="1" applyProtection="1">
      <alignment horizontal="right" indent="1"/>
    </xf>
    <xf numFmtId="0" fontId="30" fillId="0" borderId="0" xfId="0" applyFont="1" applyAlignment="1" applyProtection="1">
      <alignment horizontal="left" indent="1"/>
    </xf>
    <xf numFmtId="166" fontId="16" fillId="0" borderId="0" xfId="4" applyNumberFormat="1" applyFont="1" applyFill="1" applyAlignment="1" applyProtection="1">
      <alignment vertical="center"/>
    </xf>
    <xf numFmtId="0" fontId="10" fillId="0" borderId="0" xfId="4" applyFont="1" applyProtection="1"/>
    <xf numFmtId="0" fontId="18" fillId="0" borderId="0" xfId="4" applyFont="1" applyAlignment="1" applyProtection="1">
      <alignment horizontal="right" vertical="center"/>
    </xf>
    <xf numFmtId="0" fontId="23" fillId="0" borderId="12" xfId="4" applyFont="1" applyBorder="1" applyAlignment="1" applyProtection="1">
      <alignment vertical="center"/>
      <protection hidden="1"/>
    </xf>
    <xf numFmtId="0" fontId="23" fillId="0" borderId="4" xfId="4" applyFont="1" applyBorder="1" applyAlignment="1" applyProtection="1">
      <alignment horizontal="left" vertical="center" indent="1"/>
    </xf>
    <xf numFmtId="0" fontId="4" fillId="3" borderId="13" xfId="2" applyBorder="1" applyProtection="1">
      <protection locked="0"/>
    </xf>
    <xf numFmtId="0" fontId="3" fillId="2" borderId="13" xfId="1" applyBorder="1" applyProtection="1">
      <protection locked="0"/>
    </xf>
    <xf numFmtId="49" fontId="3" fillId="2" borderId="13" xfId="1" applyNumberFormat="1" applyBorder="1" applyAlignment="1" applyProtection="1">
      <alignment horizontal="center" vertical="center"/>
      <protection locked="0"/>
    </xf>
    <xf numFmtId="0" fontId="4" fillId="3" borderId="13" xfId="2" applyBorder="1" applyAlignment="1" applyProtection="1">
      <alignment horizontal="center"/>
      <protection locked="0"/>
    </xf>
    <xf numFmtId="49" fontId="3" fillId="2" borderId="13" xfId="1" applyNumberForma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 indent="1"/>
    </xf>
    <xf numFmtId="0" fontId="30" fillId="0" borderId="0" xfId="0" applyFont="1" applyBorder="1" applyAlignment="1" applyProtection="1">
      <alignment horizontal="left" inden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/>
    </xf>
    <xf numFmtId="0" fontId="35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indent="1"/>
    </xf>
    <xf numFmtId="0" fontId="0" fillId="0" borderId="0" xfId="0" applyBorder="1" applyAlignment="1" applyProtection="1"/>
    <xf numFmtId="14" fontId="0" fillId="0" borderId="0" xfId="0" applyNumberFormat="1" applyBorder="1" applyProtection="1"/>
    <xf numFmtId="0" fontId="29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right" vertical="center"/>
    </xf>
    <xf numFmtId="14" fontId="0" fillId="0" borderId="0" xfId="0" applyNumberFormat="1" applyBorder="1" applyAlignment="1" applyProtection="1">
      <alignment horizontal="left" indent="1"/>
    </xf>
    <xf numFmtId="0" fontId="6" fillId="0" borderId="0" xfId="0" applyFont="1" applyBorder="1" applyAlignment="1" applyProtection="1">
      <alignment vertical="center"/>
    </xf>
    <xf numFmtId="9" fontId="0" fillId="0" borderId="0" xfId="0" applyNumberForma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center" wrapText="1" indent="1"/>
    </xf>
    <xf numFmtId="0" fontId="0" fillId="0" borderId="0" xfId="0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vertical="center"/>
      <protection locked="0"/>
    </xf>
    <xf numFmtId="49" fontId="3" fillId="0" borderId="0" xfId="1" applyNumberFormat="1" applyFill="1" applyBorder="1" applyProtection="1"/>
    <xf numFmtId="0" fontId="13" fillId="0" borderId="8" xfId="4" applyNumberFormat="1" applyFont="1" applyBorder="1" applyAlignment="1" applyProtection="1">
      <alignment horizontal="left" vertical="center" indent="1"/>
    </xf>
    <xf numFmtId="0" fontId="13" fillId="0" borderId="4" xfId="4" applyNumberFormat="1" applyFont="1" applyBorder="1" applyAlignment="1" applyProtection="1">
      <alignment horizontal="left" vertical="center" indent="1"/>
    </xf>
    <xf numFmtId="0" fontId="31" fillId="0" borderId="15" xfId="3" applyFont="1" applyFill="1" applyBorder="1" applyAlignment="1" applyProtection="1">
      <alignment horizontal="left" indent="1"/>
    </xf>
    <xf numFmtId="0" fontId="0" fillId="0" borderId="0" xfId="0" applyAlignment="1" applyProtection="1">
      <alignment horizontal="right"/>
    </xf>
    <xf numFmtId="14" fontId="0" fillId="0" borderId="0" xfId="0" applyNumberFormat="1" applyBorder="1" applyAlignment="1" applyProtection="1">
      <alignment horizontal="right" indent="2"/>
    </xf>
    <xf numFmtId="0" fontId="29" fillId="0" borderId="0" xfId="0" applyFont="1" applyBorder="1" applyAlignment="1" applyProtection="1">
      <alignment horizontal="right" vertical="center" indent="2"/>
    </xf>
    <xf numFmtId="0" fontId="0" fillId="0" borderId="0" xfId="0" applyBorder="1" applyAlignment="1" applyProtection="1">
      <alignment horizontal="left" indent="1"/>
    </xf>
    <xf numFmtId="0" fontId="5" fillId="0" borderId="0" xfId="0" applyFont="1" applyBorder="1" applyAlignment="1" applyProtection="1">
      <alignment horizontal="left" indent="1"/>
    </xf>
    <xf numFmtId="0" fontId="6" fillId="0" borderId="0" xfId="0" applyFont="1" applyBorder="1" applyAlignment="1" applyProtection="1">
      <alignment horizontal="left" vertical="center" indent="1"/>
    </xf>
    <xf numFmtId="0" fontId="28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right"/>
    </xf>
    <xf numFmtId="0" fontId="28" fillId="0" borderId="0" xfId="0" applyFont="1" applyBorder="1" applyAlignment="1" applyProtection="1">
      <alignment horizontal="center"/>
    </xf>
    <xf numFmtId="49" fontId="10" fillId="0" borderId="0" xfId="4" applyNumberFormat="1" applyFont="1" applyAlignment="1">
      <alignment horizontal="center" vertical="top"/>
    </xf>
    <xf numFmtId="165" fontId="10" fillId="0" borderId="0" xfId="4" applyNumberFormat="1" applyFont="1" applyAlignment="1">
      <alignment horizontal="center" vertical="top"/>
    </xf>
    <xf numFmtId="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0" xfId="0" applyFont="1" applyFill="1" applyBorder="1"/>
    <xf numFmtId="0" fontId="10" fillId="6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Border="1"/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9" fillId="6" borderId="0" xfId="0" applyNumberFormat="1" applyFont="1" applyFill="1" applyBorder="1" applyAlignment="1">
      <alignment horizontal="right" vertical="center"/>
    </xf>
    <xf numFmtId="0" fontId="9" fillId="6" borderId="0" xfId="0" applyNumberFormat="1" applyFont="1" applyFill="1" applyBorder="1" applyAlignment="1">
      <alignment horizontal="center" vertical="center"/>
    </xf>
    <xf numFmtId="0" fontId="9" fillId="6" borderId="0" xfId="0" applyNumberFormat="1" applyFont="1" applyFill="1" applyBorder="1" applyAlignment="1">
      <alignment horizontal="left" vertical="center"/>
    </xf>
    <xf numFmtId="0" fontId="7" fillId="0" borderId="0" xfId="0" applyFont="1" applyAlignment="1" applyProtection="1">
      <alignment horizontal="left"/>
    </xf>
    <xf numFmtId="1" fontId="7" fillId="0" borderId="0" xfId="0" applyNumberFormat="1" applyFont="1" applyAlignment="1" applyProtection="1">
      <alignment horizontal="left" vertical="center"/>
    </xf>
    <xf numFmtId="0" fontId="3" fillId="0" borderId="0" xfId="1" applyFill="1" applyBorder="1" applyProtection="1"/>
    <xf numFmtId="0" fontId="5" fillId="0" borderId="0" xfId="0" applyFont="1" applyFill="1" applyBorder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166" fontId="38" fillId="7" borderId="14" xfId="1" applyNumberFormat="1" applyFont="1" applyFill="1" applyBorder="1" applyAlignment="1" applyProtection="1">
      <alignment horizontal="left" vertical="center" indent="1"/>
      <protection locked="0"/>
    </xf>
    <xf numFmtId="0" fontId="3" fillId="9" borderId="5" xfId="1" applyFill="1" applyBorder="1" applyAlignment="1" applyProtection="1">
      <alignment horizontal="left" indent="1"/>
      <protection locked="0"/>
    </xf>
    <xf numFmtId="0" fontId="3" fillId="9" borderId="13" xfId="1" applyFill="1" applyBorder="1" applyAlignment="1" applyProtection="1">
      <alignment horizontal="left" indent="1"/>
      <protection locked="0"/>
    </xf>
    <xf numFmtId="0" fontId="3" fillId="9" borderId="14" xfId="1" applyFill="1" applyBorder="1" applyAlignment="1" applyProtection="1">
      <alignment horizontal="left" indent="1"/>
      <protection locked="0"/>
    </xf>
    <xf numFmtId="0" fontId="3" fillId="10" borderId="5" xfId="1" applyFill="1" applyBorder="1" applyAlignment="1" applyProtection="1">
      <alignment horizontal="left" indent="1"/>
      <protection locked="0"/>
    </xf>
    <xf numFmtId="0" fontId="3" fillId="10" borderId="13" xfId="1" applyFill="1" applyBorder="1" applyAlignment="1" applyProtection="1">
      <alignment horizontal="left" indent="1"/>
      <protection locked="0"/>
    </xf>
    <xf numFmtId="14" fontId="3" fillId="10" borderId="13" xfId="1" applyNumberFormat="1" applyFill="1" applyBorder="1" applyAlignment="1" applyProtection="1">
      <alignment horizontal="left" indent="1"/>
      <protection locked="0"/>
    </xf>
    <xf numFmtId="49" fontId="3" fillId="10" borderId="14" xfId="1" applyNumberFormat="1" applyFill="1" applyBorder="1" applyAlignment="1" applyProtection="1">
      <alignment horizontal="left" indent="1"/>
      <protection locked="0"/>
    </xf>
    <xf numFmtId="0" fontId="4" fillId="3" borderId="5" xfId="2" applyBorder="1" applyAlignment="1" applyProtection="1">
      <alignment horizontal="left" indent="1"/>
      <protection locked="0"/>
    </xf>
    <xf numFmtId="0" fontId="4" fillId="3" borderId="13" xfId="2" applyBorder="1" applyAlignment="1" applyProtection="1">
      <alignment horizontal="left" indent="1"/>
      <protection locked="0"/>
    </xf>
    <xf numFmtId="14" fontId="3" fillId="2" borderId="13" xfId="1" applyNumberFormat="1" applyBorder="1" applyAlignment="1" applyProtection="1">
      <alignment horizontal="left" indent="1"/>
      <protection locked="0"/>
    </xf>
    <xf numFmtId="166" fontId="10" fillId="0" borderId="0" xfId="0" applyNumberFormat="1" applyFont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 indent="1"/>
    </xf>
    <xf numFmtId="167" fontId="10" fillId="0" borderId="0" xfId="0" applyNumberFormat="1" applyFont="1" applyFill="1" applyBorder="1" applyAlignment="1">
      <alignment horizontal="center"/>
    </xf>
    <xf numFmtId="166" fontId="9" fillId="0" borderId="0" xfId="4" applyNumberFormat="1" applyFont="1" applyFill="1" applyBorder="1" applyAlignment="1">
      <alignment horizontal="center"/>
    </xf>
    <xf numFmtId="0" fontId="9" fillId="0" borderId="0" xfId="4" applyNumberFormat="1" applyFont="1" applyFill="1" applyBorder="1" applyAlignment="1">
      <alignment horizontal="center"/>
    </xf>
    <xf numFmtId="0" fontId="9" fillId="0" borderId="0" xfId="4" applyNumberFormat="1" applyFont="1" applyBorder="1" applyAlignment="1">
      <alignment horizontal="left" vertical="center" indent="1"/>
    </xf>
    <xf numFmtId="49" fontId="23" fillId="0" borderId="0" xfId="4" applyNumberFormat="1" applyFont="1" applyBorder="1" applyAlignment="1" applyProtection="1">
      <alignment horizontal="center"/>
      <protection locked="0" hidden="1"/>
    </xf>
    <xf numFmtId="166" fontId="10" fillId="0" borderId="0" xfId="0" applyNumberFormat="1" applyFont="1" applyFill="1" applyBorder="1" applyAlignment="1">
      <alignment horizontal="left" indent="1"/>
    </xf>
    <xf numFmtId="0" fontId="10" fillId="0" borderId="0" xfId="4" applyNumberFormat="1" applyFont="1" applyFill="1" applyBorder="1"/>
    <xf numFmtId="0" fontId="10" fillId="0" borderId="0" xfId="4" applyNumberFormat="1" applyFont="1" applyFill="1" applyBorder="1" applyAlignment="1">
      <alignment horizontal="left"/>
    </xf>
    <xf numFmtId="166" fontId="10" fillId="0" borderId="0" xfId="4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horizontal="left" indent="1"/>
    </xf>
    <xf numFmtId="0" fontId="6" fillId="0" borderId="0" xfId="0" applyFont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indent="1"/>
    </xf>
    <xf numFmtId="0" fontId="0" fillId="0" borderId="0" xfId="0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 applyProtection="1">
      <alignment horizontal="center"/>
    </xf>
    <xf numFmtId="0" fontId="28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37" fillId="0" borderId="0" xfId="0" applyFont="1" applyBorder="1" applyAlignment="1" applyProtection="1">
      <alignment horizontal="left" vertical="center"/>
    </xf>
    <xf numFmtId="14" fontId="0" fillId="0" borderId="0" xfId="0" applyNumberForma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 vertical="center" indent="1"/>
      <protection locked="0"/>
    </xf>
    <xf numFmtId="0" fontId="7" fillId="0" borderId="0" xfId="0" applyFont="1" applyBorder="1" applyAlignment="1" applyProtection="1">
      <alignment horizontal="right" indent="1"/>
      <protection locked="0"/>
    </xf>
    <xf numFmtId="0" fontId="0" fillId="0" borderId="0" xfId="0" applyBorder="1" applyAlignment="1" applyProtection="1">
      <alignment horizontal="right"/>
    </xf>
    <xf numFmtId="0" fontId="28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left" indent="1"/>
    </xf>
    <xf numFmtId="0" fontId="39" fillId="0" borderId="0" xfId="0" applyFont="1" applyBorder="1" applyAlignment="1" applyProtection="1">
      <alignment horizontal="right" indent="1"/>
      <protection locked="0"/>
    </xf>
    <xf numFmtId="164" fontId="5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left"/>
    </xf>
    <xf numFmtId="0" fontId="30" fillId="0" borderId="0" xfId="0" applyFont="1" applyAlignment="1" applyProtection="1">
      <alignment horizontal="left"/>
    </xf>
    <xf numFmtId="0" fontId="0" fillId="0" borderId="0" xfId="0" applyFont="1" applyBorder="1" applyAlignment="1" applyProtection="1">
      <alignment horizontal="left" vertical="top" wrapText="1"/>
    </xf>
    <xf numFmtId="0" fontId="9" fillId="0" borderId="0" xfId="4" quotePrefix="1" applyFont="1" applyBorder="1" applyAlignment="1" applyProtection="1">
      <alignment horizontal="center"/>
      <protection hidden="1"/>
    </xf>
    <xf numFmtId="0" fontId="13" fillId="0" borderId="8" xfId="4" applyNumberFormat="1" applyFont="1" applyBorder="1" applyAlignment="1" applyProtection="1">
      <alignment horizontal="center" vertical="center"/>
    </xf>
    <xf numFmtId="0" fontId="13" fillId="0" borderId="7" xfId="4" applyNumberFormat="1" applyFont="1" applyBorder="1" applyAlignment="1" applyProtection="1">
      <alignment horizontal="center" vertical="center"/>
    </xf>
    <xf numFmtId="0" fontId="13" fillId="0" borderId="9" xfId="5" applyFont="1" applyBorder="1" applyAlignment="1" applyProtection="1">
      <alignment horizontal="center" vertical="center"/>
      <protection hidden="1"/>
    </xf>
    <xf numFmtId="0" fontId="22" fillId="0" borderId="3" xfId="4" applyFont="1" applyBorder="1" applyAlignment="1" applyProtection="1">
      <alignment horizontal="center"/>
      <protection hidden="1"/>
    </xf>
    <xf numFmtId="0" fontId="17" fillId="0" borderId="0" xfId="4" applyFont="1" applyAlignment="1" applyProtection="1">
      <alignment horizontal="center" vertical="center" wrapText="1"/>
      <protection hidden="1"/>
    </xf>
    <xf numFmtId="0" fontId="23" fillId="0" borderId="4" xfId="4" applyFont="1" applyBorder="1" applyAlignment="1" applyProtection="1">
      <alignment horizontal="left" vertical="center" wrapText="1"/>
      <protection locked="0" hidden="1"/>
    </xf>
    <xf numFmtId="0" fontId="9" fillId="0" borderId="10" xfId="4" applyFont="1" applyBorder="1" applyAlignment="1" applyProtection="1">
      <alignment horizontal="center"/>
      <protection hidden="1"/>
    </xf>
    <xf numFmtId="0" fontId="22" fillId="0" borderId="11" xfId="4" quotePrefix="1" applyFont="1" applyBorder="1" applyAlignment="1" applyProtection="1">
      <alignment horizontal="center"/>
      <protection hidden="1"/>
    </xf>
    <xf numFmtId="0" fontId="18" fillId="0" borderId="0" xfId="4" applyFont="1" applyAlignment="1" applyProtection="1">
      <alignment horizontal="right" vertical="center"/>
      <protection hidden="1"/>
    </xf>
    <xf numFmtId="0" fontId="21" fillId="0" borderId="0" xfId="4" applyFont="1" applyAlignment="1" applyProtection="1">
      <alignment horizontal="left" vertical="center"/>
      <protection hidden="1"/>
    </xf>
    <xf numFmtId="0" fontId="23" fillId="0" borderId="5" xfId="4" applyFont="1" applyBorder="1" applyAlignment="1" applyProtection="1">
      <alignment horizontal="center" vertical="center"/>
      <protection hidden="1"/>
    </xf>
    <xf numFmtId="0" fontId="13" fillId="0" borderId="0" xfId="4" applyFont="1" applyAlignment="1" applyProtection="1">
      <alignment horizontal="left" vertical="center" wrapText="1"/>
      <protection hidden="1"/>
    </xf>
    <xf numFmtId="0" fontId="15" fillId="0" borderId="0" xfId="4" applyFont="1" applyBorder="1" applyAlignment="1" applyProtection="1">
      <alignment horizontal="right" vertical="center"/>
      <protection hidden="1"/>
    </xf>
    <xf numFmtId="0" fontId="23" fillId="0" borderId="4" xfId="4" applyFont="1" applyBorder="1" applyAlignment="1" applyProtection="1">
      <alignment horizontal="left" vertical="center"/>
      <protection locked="0" hidden="1"/>
    </xf>
    <xf numFmtId="0" fontId="23" fillId="0" borderId="4" xfId="4" applyFont="1" applyBorder="1" applyAlignment="1" applyProtection="1">
      <alignment horizontal="left" vertical="center" wrapText="1"/>
      <protection locked="0"/>
    </xf>
    <xf numFmtId="0" fontId="23" fillId="0" borderId="3" xfId="4" applyFont="1" applyBorder="1" applyAlignment="1" applyProtection="1">
      <alignment horizontal="left" vertical="center" wrapText="1"/>
      <protection hidden="1"/>
    </xf>
    <xf numFmtId="0" fontId="23" fillId="0" borderId="4" xfId="4" applyFont="1" applyBorder="1" applyAlignment="1" applyProtection="1">
      <alignment horizontal="left" vertical="center" wrapText="1"/>
      <protection hidden="1"/>
    </xf>
  </cellXfs>
  <cellStyles count="8">
    <cellStyle name="Berechnung" xfId="2" builtinId="22"/>
    <cellStyle name="Eingabe" xfId="1" builtinId="20"/>
    <cellStyle name="Notiz" xfId="3" builtinId="10"/>
    <cellStyle name="Prozent" xfId="7" builtinId="5"/>
    <cellStyle name="Standard" xfId="0" builtinId="0"/>
    <cellStyle name="Standard 2" xfId="5"/>
    <cellStyle name="Standard 2 2" xfId="6"/>
    <cellStyle name="Standard 3" xfId="4"/>
  </cellStyles>
  <dxfs count="0"/>
  <tableStyles count="0" defaultTableStyle="TableStyleMedium2" defaultPivotStyle="PivotStyleLight16"/>
  <colors>
    <mruColors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78740</xdr:colOff>
      <xdr:row>1</xdr:row>
      <xdr:rowOff>152400</xdr:rowOff>
    </xdr:from>
    <xdr:to>
      <xdr:col>16</xdr:col>
      <xdr:colOff>888665</xdr:colOff>
      <xdr:row>3</xdr:row>
      <xdr:rowOff>219004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4990" y="447675"/>
          <a:ext cx="2143425" cy="4571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1143000</xdr:colOff>
      <xdr:row>5</xdr:row>
      <xdr:rowOff>66675</xdr:rowOff>
    </xdr:to>
    <xdr:pic>
      <xdr:nvPicPr>
        <xdr:cNvPr id="2" name="Grafik 1" descr="facett_hks37_200x200.png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50000"/>
        </a:blip>
        <a:stretch>
          <a:fillRect/>
        </a:stretch>
      </xdr:blipFill>
      <xdr:spPr>
        <a:xfrm>
          <a:off x="152400" y="0"/>
          <a:ext cx="9906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N239"/>
  <sheetViews>
    <sheetView workbookViewId="0">
      <pane ySplit="1" topLeftCell="A2" activePane="bottomLeft" state="frozen"/>
      <selection activeCell="C45" sqref="C45"/>
      <selection pane="bottomLeft" activeCell="C1" sqref="C1:K1048576"/>
    </sheetView>
  </sheetViews>
  <sheetFormatPr baseColWidth="10" defaultRowHeight="12.75" x14ac:dyDescent="0.2"/>
  <cols>
    <col min="1" max="1" width="9.140625" style="179" customWidth="1"/>
    <col min="2" max="2" width="41.42578125" style="24" bestFit="1" customWidth="1"/>
    <col min="3" max="3" width="18.7109375" style="24" hidden="1" customWidth="1"/>
    <col min="4" max="4" width="15.28515625" style="24" hidden="1" customWidth="1"/>
    <col min="5" max="6" width="14" style="26" hidden="1" customWidth="1"/>
    <col min="7" max="7" width="24" style="26" hidden="1" customWidth="1"/>
    <col min="8" max="8" width="7.7109375" style="24" hidden="1" customWidth="1"/>
    <col min="9" max="9" width="7" style="24" hidden="1" customWidth="1"/>
    <col min="10" max="10" width="23.7109375" style="24" hidden="1" customWidth="1"/>
    <col min="11" max="11" width="11.42578125" style="24" hidden="1" customWidth="1"/>
    <col min="12" max="13" width="11.42578125" style="24"/>
    <col min="14" max="14" width="23.28515625" style="24" customWidth="1"/>
    <col min="15" max="16384" width="11.42578125" style="24"/>
  </cols>
  <sheetData>
    <row r="1" spans="1:14" s="16" customFormat="1" ht="27" customHeight="1" x14ac:dyDescent="0.25">
      <c r="A1" s="21" t="s">
        <v>16</v>
      </c>
      <c r="B1" s="17" t="s">
        <v>17</v>
      </c>
      <c r="C1" s="18" t="s">
        <v>18</v>
      </c>
      <c r="D1" s="19" t="s">
        <v>19</v>
      </c>
      <c r="E1" s="16" t="s">
        <v>10</v>
      </c>
      <c r="F1" s="16" t="s">
        <v>291</v>
      </c>
      <c r="G1" s="180" t="s">
        <v>292</v>
      </c>
      <c r="H1" s="20"/>
      <c r="I1" s="21"/>
      <c r="J1" s="22"/>
      <c r="L1" s="155" t="s">
        <v>20</v>
      </c>
      <c r="M1" s="156">
        <v>90012</v>
      </c>
      <c r="N1" s="157" t="s">
        <v>293</v>
      </c>
    </row>
    <row r="2" spans="1:14" x14ac:dyDescent="0.2">
      <c r="A2" s="175">
        <v>1</v>
      </c>
      <c r="B2" s="186" t="s">
        <v>294</v>
      </c>
      <c r="C2" s="89" t="str">
        <f t="shared" ref="C2:C65" si="0">MID(B2,5,100)</f>
        <v>RVV Rhein-Lahn-Westerwald</v>
      </c>
      <c r="D2" s="90" t="str">
        <f t="shared" ref="D2:D65" si="1">IF(LEN($A2)&lt;=4,LEFT(TEXT($A2,"0000"),4),LEFT(TEXT($A2,"000000"),4))</f>
        <v>0001</v>
      </c>
      <c r="E2" s="90" t="str">
        <f t="shared" ref="E2:E65" si="2">$M$1&amp;$D2</f>
        <v>900120001</v>
      </c>
      <c r="F2" s="174"/>
      <c r="G2" s="187"/>
    </row>
    <row r="3" spans="1:14" x14ac:dyDescent="0.2">
      <c r="A3" s="175">
        <v>6801</v>
      </c>
      <c r="B3" s="188" t="s">
        <v>295</v>
      </c>
      <c r="C3" s="89" t="str">
        <f t="shared" si="0"/>
        <v>Kirchengemeinde Ackerbach-Rettert</v>
      </c>
      <c r="D3" s="90" t="str">
        <f t="shared" si="1"/>
        <v>6801</v>
      </c>
      <c r="E3" s="90" t="str">
        <f t="shared" si="2"/>
        <v>900126801</v>
      </c>
      <c r="F3" s="174">
        <v>900126898</v>
      </c>
      <c r="G3" s="188" t="s">
        <v>296</v>
      </c>
      <c r="H3" s="183"/>
      <c r="I3" s="183"/>
      <c r="J3" s="183"/>
    </row>
    <row r="4" spans="1:14" x14ac:dyDescent="0.2">
      <c r="A4" s="175">
        <v>6802</v>
      </c>
      <c r="B4" s="188" t="s">
        <v>297</v>
      </c>
      <c r="C4" s="89" t="str">
        <f t="shared" si="0"/>
        <v>Kirchengemeinde Bad Ems</v>
      </c>
      <c r="D4" s="90" t="str">
        <f t="shared" si="1"/>
        <v>6802</v>
      </c>
      <c r="E4" s="90" t="str">
        <f t="shared" si="2"/>
        <v>900126802</v>
      </c>
      <c r="F4" s="174">
        <v>900126898</v>
      </c>
      <c r="G4" s="188" t="s">
        <v>296</v>
      </c>
      <c r="H4" s="183"/>
      <c r="I4" s="183"/>
      <c r="J4" s="183"/>
    </row>
    <row r="5" spans="1:14" x14ac:dyDescent="0.2">
      <c r="A5" s="175">
        <v>6803</v>
      </c>
      <c r="B5" s="188" t="s">
        <v>298</v>
      </c>
      <c r="C5" s="89" t="str">
        <f t="shared" si="0"/>
        <v>Kirchengemeinde Bornich</v>
      </c>
      <c r="D5" s="90" t="str">
        <f t="shared" si="1"/>
        <v>6803</v>
      </c>
      <c r="E5" s="90" t="str">
        <f t="shared" si="2"/>
        <v>900126803</v>
      </c>
      <c r="F5" s="174">
        <v>900126898</v>
      </c>
      <c r="G5" s="188" t="s">
        <v>296</v>
      </c>
      <c r="H5" s="183"/>
      <c r="I5" s="183"/>
      <c r="J5" s="183"/>
    </row>
    <row r="6" spans="1:14" x14ac:dyDescent="0.2">
      <c r="A6" s="175">
        <v>6804</v>
      </c>
      <c r="B6" s="188" t="s">
        <v>299</v>
      </c>
      <c r="C6" s="89" t="str">
        <f t="shared" si="0"/>
        <v>Kirchengemeinde Braubach</v>
      </c>
      <c r="D6" s="90" t="str">
        <f t="shared" si="1"/>
        <v>6804</v>
      </c>
      <c r="E6" s="90" t="str">
        <f t="shared" si="2"/>
        <v>900126804</v>
      </c>
      <c r="F6" s="174">
        <v>900126898</v>
      </c>
      <c r="G6" s="188" t="s">
        <v>296</v>
      </c>
      <c r="H6" s="183"/>
      <c r="I6" s="183"/>
      <c r="J6" s="183"/>
    </row>
    <row r="7" spans="1:14" x14ac:dyDescent="0.2">
      <c r="A7" s="175">
        <v>6805</v>
      </c>
      <c r="B7" s="188" t="s">
        <v>300</v>
      </c>
      <c r="C7" s="89" t="str">
        <f t="shared" si="0"/>
        <v>Kirchengemeinde Burgschwalbach</v>
      </c>
      <c r="D7" s="90" t="str">
        <f t="shared" si="1"/>
        <v>6805</v>
      </c>
      <c r="E7" s="90" t="str">
        <f t="shared" si="2"/>
        <v>900126805</v>
      </c>
      <c r="F7" s="174">
        <v>900126898</v>
      </c>
      <c r="G7" s="188" t="s">
        <v>296</v>
      </c>
      <c r="H7" s="183"/>
      <c r="I7" s="183"/>
      <c r="J7" s="183"/>
    </row>
    <row r="8" spans="1:14" x14ac:dyDescent="0.2">
      <c r="A8" s="175">
        <v>6806</v>
      </c>
      <c r="B8" s="188" t="s">
        <v>301</v>
      </c>
      <c r="C8" s="89" t="str">
        <f t="shared" si="0"/>
        <v>Kirchengemeinde Cramberg</v>
      </c>
      <c r="D8" s="90" t="str">
        <f t="shared" si="1"/>
        <v>6806</v>
      </c>
      <c r="E8" s="90" t="str">
        <f t="shared" si="2"/>
        <v>900126806</v>
      </c>
      <c r="F8" s="174">
        <v>900126898</v>
      </c>
      <c r="G8" s="188" t="s">
        <v>296</v>
      </c>
      <c r="H8" s="183"/>
      <c r="I8" s="183"/>
      <c r="J8" s="183"/>
    </row>
    <row r="9" spans="1:14" x14ac:dyDescent="0.2">
      <c r="A9" s="175">
        <v>6807</v>
      </c>
      <c r="B9" s="188" t="s">
        <v>302</v>
      </c>
      <c r="C9" s="89" t="str">
        <f t="shared" si="0"/>
        <v>Kirchengemeinde Dachsenhausen-Niederbachheim</v>
      </c>
      <c r="D9" s="90" t="str">
        <f t="shared" si="1"/>
        <v>6807</v>
      </c>
      <c r="E9" s="90" t="str">
        <f t="shared" si="2"/>
        <v>900126807</v>
      </c>
      <c r="F9" s="174">
        <v>900126898</v>
      </c>
      <c r="G9" s="188" t="s">
        <v>296</v>
      </c>
      <c r="H9" s="183"/>
      <c r="I9" s="183"/>
      <c r="J9" s="183"/>
    </row>
    <row r="10" spans="1:14" x14ac:dyDescent="0.2">
      <c r="A10" s="175">
        <v>6808</v>
      </c>
      <c r="B10" s="188" t="s">
        <v>303</v>
      </c>
      <c r="C10" s="89" t="str">
        <f t="shared" si="0"/>
        <v>Kirchengemeinde Dausenau</v>
      </c>
      <c r="D10" s="90" t="str">
        <f t="shared" si="1"/>
        <v>6808</v>
      </c>
      <c r="E10" s="90" t="str">
        <f t="shared" si="2"/>
        <v>900126808</v>
      </c>
      <c r="F10" s="174">
        <v>900126898</v>
      </c>
      <c r="G10" s="188" t="s">
        <v>296</v>
      </c>
      <c r="H10" s="183"/>
      <c r="I10" s="183"/>
      <c r="J10" s="183"/>
    </row>
    <row r="11" spans="1:14" x14ac:dyDescent="0.2">
      <c r="A11" s="175">
        <v>6809</v>
      </c>
      <c r="B11" s="188" t="s">
        <v>304</v>
      </c>
      <c r="C11" s="89" t="str">
        <f t="shared" si="0"/>
        <v>Stiftskirchengemeinde Diez</v>
      </c>
      <c r="D11" s="90" t="str">
        <f t="shared" si="1"/>
        <v>6809</v>
      </c>
      <c r="E11" s="90" t="str">
        <f t="shared" si="2"/>
        <v>900126809</v>
      </c>
      <c r="F11" s="174">
        <v>900126898</v>
      </c>
      <c r="G11" s="188" t="s">
        <v>296</v>
      </c>
      <c r="H11" s="183"/>
      <c r="I11" s="183"/>
      <c r="J11" s="183"/>
    </row>
    <row r="12" spans="1:14" x14ac:dyDescent="0.2">
      <c r="A12" s="175">
        <v>6810</v>
      </c>
      <c r="B12" s="188" t="s">
        <v>305</v>
      </c>
      <c r="C12" s="89" t="str">
        <f t="shared" si="0"/>
        <v>Jakobusgemeinde Diez-Freiendiez</v>
      </c>
      <c r="D12" s="90" t="str">
        <f t="shared" si="1"/>
        <v>6810</v>
      </c>
      <c r="E12" s="90" t="str">
        <f t="shared" si="2"/>
        <v>900126810</v>
      </c>
      <c r="F12" s="174">
        <v>900126898</v>
      </c>
      <c r="G12" s="188" t="s">
        <v>296</v>
      </c>
      <c r="H12" s="183"/>
      <c r="I12" s="183"/>
      <c r="J12" s="183"/>
    </row>
    <row r="13" spans="1:14" x14ac:dyDescent="0.2">
      <c r="A13" s="175">
        <v>6811</v>
      </c>
      <c r="B13" s="188" t="s">
        <v>306</v>
      </c>
      <c r="C13" s="89" t="str">
        <f t="shared" si="0"/>
        <v>Kirchengemeinde Diez St. Peter</v>
      </c>
      <c r="D13" s="90" t="str">
        <f t="shared" si="1"/>
        <v>6811</v>
      </c>
      <c r="E13" s="90" t="str">
        <f t="shared" si="2"/>
        <v>900126811</v>
      </c>
      <c r="F13" s="174">
        <v>900126898</v>
      </c>
      <c r="G13" s="188" t="s">
        <v>296</v>
      </c>
      <c r="H13" s="183"/>
      <c r="I13" s="183"/>
      <c r="J13" s="183"/>
    </row>
    <row r="14" spans="1:14" x14ac:dyDescent="0.2">
      <c r="A14" s="175">
        <v>6813</v>
      </c>
      <c r="B14" s="188" t="s">
        <v>307</v>
      </c>
      <c r="C14" s="89" t="str">
        <f t="shared" si="0"/>
        <v>Kirchengemeinde Dörsdorf-Reckenroth</v>
      </c>
      <c r="D14" s="90" t="str">
        <f t="shared" si="1"/>
        <v>6813</v>
      </c>
      <c r="E14" s="90" t="str">
        <f t="shared" si="2"/>
        <v>900126813</v>
      </c>
      <c r="F14" s="174">
        <v>900126898</v>
      </c>
      <c r="G14" s="188" t="s">
        <v>296</v>
      </c>
      <c r="H14" s="183"/>
      <c r="I14" s="183"/>
      <c r="J14" s="183"/>
    </row>
    <row r="15" spans="1:14" x14ac:dyDescent="0.2">
      <c r="A15" s="175">
        <v>6815</v>
      </c>
      <c r="B15" s="188" t="s">
        <v>308</v>
      </c>
      <c r="C15" s="89" t="str">
        <f t="shared" si="0"/>
        <v>Kirchengemeinde Flacht</v>
      </c>
      <c r="D15" s="90" t="str">
        <f t="shared" si="1"/>
        <v>6815</v>
      </c>
      <c r="E15" s="90" t="str">
        <f t="shared" si="2"/>
        <v>900126815</v>
      </c>
      <c r="F15" s="174">
        <v>900126898</v>
      </c>
      <c r="G15" s="188" t="s">
        <v>296</v>
      </c>
      <c r="H15" s="183"/>
      <c r="I15" s="183"/>
      <c r="J15" s="183"/>
    </row>
    <row r="16" spans="1:14" x14ac:dyDescent="0.2">
      <c r="A16" s="175">
        <v>6816</v>
      </c>
      <c r="B16" s="188" t="s">
        <v>309</v>
      </c>
      <c r="C16" s="89" t="str">
        <f t="shared" si="0"/>
        <v>Kirchengemeinde Friedland</v>
      </c>
      <c r="D16" s="90" t="str">
        <f t="shared" si="1"/>
        <v>6816</v>
      </c>
      <c r="E16" s="90" t="str">
        <f t="shared" si="2"/>
        <v>900126816</v>
      </c>
      <c r="F16" s="174">
        <v>900126898</v>
      </c>
      <c r="G16" s="188" t="s">
        <v>296</v>
      </c>
      <c r="H16" s="183"/>
      <c r="I16" s="183"/>
      <c r="J16" s="183"/>
    </row>
    <row r="17" spans="1:10" x14ac:dyDescent="0.2">
      <c r="A17" s="175">
        <v>6819</v>
      </c>
      <c r="B17" s="188" t="s">
        <v>310</v>
      </c>
      <c r="C17" s="89" t="str">
        <f t="shared" si="0"/>
        <v>Kirchengemeinde Ruppertshofen - Gemmerich</v>
      </c>
      <c r="D17" s="90" t="str">
        <f t="shared" si="1"/>
        <v>6819</v>
      </c>
      <c r="E17" s="90" t="str">
        <f t="shared" si="2"/>
        <v>900126819</v>
      </c>
      <c r="F17" s="174">
        <v>900126898</v>
      </c>
      <c r="G17" s="188" t="s">
        <v>296</v>
      </c>
      <c r="H17" s="183"/>
      <c r="I17" s="183"/>
      <c r="J17" s="183"/>
    </row>
    <row r="18" spans="1:10" x14ac:dyDescent="0.2">
      <c r="A18" s="175">
        <v>6820</v>
      </c>
      <c r="B18" s="188" t="s">
        <v>311</v>
      </c>
      <c r="C18" s="89" t="str">
        <f t="shared" si="0"/>
        <v>Kirchengemeinde Habenscheid</v>
      </c>
      <c r="D18" s="90" t="str">
        <f t="shared" si="1"/>
        <v>6820</v>
      </c>
      <c r="E18" s="90" t="str">
        <f t="shared" si="2"/>
        <v>900126820</v>
      </c>
      <c r="F18" s="174">
        <v>900126898</v>
      </c>
      <c r="G18" s="188" t="s">
        <v>296</v>
      </c>
      <c r="H18" s="183"/>
      <c r="I18" s="183"/>
      <c r="J18" s="183"/>
    </row>
    <row r="19" spans="1:10" x14ac:dyDescent="0.2">
      <c r="A19" s="175">
        <v>6821</v>
      </c>
      <c r="B19" s="188" t="s">
        <v>312</v>
      </c>
      <c r="C19" s="89" t="str">
        <f t="shared" si="0"/>
        <v>Kirchengemeinde Hahnstätten-Kaltenholzhausen</v>
      </c>
      <c r="D19" s="90" t="str">
        <f t="shared" si="1"/>
        <v>6821</v>
      </c>
      <c r="E19" s="90" t="str">
        <f t="shared" si="2"/>
        <v>900126821</v>
      </c>
      <c r="F19" s="174">
        <v>900126898</v>
      </c>
      <c r="G19" s="188" t="s">
        <v>296</v>
      </c>
      <c r="H19" s="183"/>
      <c r="I19" s="183"/>
      <c r="J19" s="183"/>
    </row>
    <row r="20" spans="1:10" x14ac:dyDescent="0.2">
      <c r="A20" s="175">
        <v>6824</v>
      </c>
      <c r="B20" s="188" t="s">
        <v>313</v>
      </c>
      <c r="C20" s="89" t="str">
        <f t="shared" si="0"/>
        <v>Kreuz-Jakobus-Gemeinde Holzhausen</v>
      </c>
      <c r="D20" s="90" t="str">
        <f t="shared" si="1"/>
        <v>6824</v>
      </c>
      <c r="E20" s="90" t="str">
        <f t="shared" si="2"/>
        <v>900126824</v>
      </c>
      <c r="F20" s="174">
        <v>900126898</v>
      </c>
      <c r="G20" s="188" t="s">
        <v>296</v>
      </c>
      <c r="H20" s="183"/>
      <c r="I20" s="183"/>
      <c r="J20" s="183"/>
    </row>
    <row r="21" spans="1:10" x14ac:dyDescent="0.2">
      <c r="A21" s="175">
        <v>6825</v>
      </c>
      <c r="B21" s="188" t="s">
        <v>314</v>
      </c>
      <c r="C21" s="89" t="str">
        <f t="shared" si="0"/>
        <v>Kirchengemeinde Hömberg-Zimmerschied</v>
      </c>
      <c r="D21" s="90" t="str">
        <f t="shared" si="1"/>
        <v>6825</v>
      </c>
      <c r="E21" s="90" t="str">
        <f t="shared" si="2"/>
        <v>900126825</v>
      </c>
      <c r="F21" s="174">
        <v>900126898</v>
      </c>
      <c r="G21" s="188" t="s">
        <v>296</v>
      </c>
      <c r="H21" s="183"/>
      <c r="I21" s="183"/>
      <c r="J21" s="183"/>
    </row>
    <row r="22" spans="1:10" x14ac:dyDescent="0.2">
      <c r="A22" s="175">
        <v>6827</v>
      </c>
      <c r="B22" s="188" t="s">
        <v>315</v>
      </c>
      <c r="C22" s="89" t="str">
        <f t="shared" si="0"/>
        <v>Kirchengemeinde Kaub</v>
      </c>
      <c r="D22" s="90" t="str">
        <f t="shared" si="1"/>
        <v>6827</v>
      </c>
      <c r="E22" s="90" t="str">
        <f t="shared" si="2"/>
        <v>900126827</v>
      </c>
      <c r="F22" s="174">
        <v>900126898</v>
      </c>
      <c r="G22" s="188" t="s">
        <v>296</v>
      </c>
      <c r="H22" s="183"/>
      <c r="I22" s="183"/>
      <c r="J22" s="183"/>
    </row>
    <row r="23" spans="1:10" x14ac:dyDescent="0.2">
      <c r="A23" s="175">
        <v>6828</v>
      </c>
      <c r="B23" s="188" t="s">
        <v>316</v>
      </c>
      <c r="C23" s="89" t="str">
        <f t="shared" si="0"/>
        <v>Kirchengemeinde Klingelbach</v>
      </c>
      <c r="D23" s="90" t="str">
        <f t="shared" si="1"/>
        <v>6828</v>
      </c>
      <c r="E23" s="90" t="str">
        <f t="shared" si="2"/>
        <v>900126828</v>
      </c>
      <c r="F23" s="174">
        <v>900126898</v>
      </c>
      <c r="G23" s="188" t="s">
        <v>296</v>
      </c>
      <c r="H23" s="183"/>
      <c r="I23" s="183"/>
      <c r="J23" s="183"/>
    </row>
    <row r="24" spans="1:10" x14ac:dyDescent="0.2">
      <c r="A24" s="175">
        <v>6829</v>
      </c>
      <c r="B24" s="188" t="s">
        <v>317</v>
      </c>
      <c r="C24" s="89" t="str">
        <f t="shared" si="0"/>
        <v>Kirchengemeinde Kördorf</v>
      </c>
      <c r="D24" s="90" t="str">
        <f t="shared" si="1"/>
        <v>6829</v>
      </c>
      <c r="E24" s="90" t="str">
        <f t="shared" si="2"/>
        <v>900126829</v>
      </c>
      <c r="F24" s="174">
        <v>900126898</v>
      </c>
      <c r="G24" s="188" t="s">
        <v>296</v>
      </c>
      <c r="H24" s="183"/>
      <c r="I24" s="183"/>
      <c r="J24" s="183"/>
    </row>
    <row r="25" spans="1:10" x14ac:dyDescent="0.2">
      <c r="A25" s="175">
        <v>6831</v>
      </c>
      <c r="B25" s="188" t="s">
        <v>318</v>
      </c>
      <c r="C25" s="89" t="str">
        <f t="shared" si="0"/>
        <v>Kirchengemeinde Marienfels</v>
      </c>
      <c r="D25" s="90" t="str">
        <f t="shared" si="1"/>
        <v>6831</v>
      </c>
      <c r="E25" s="90" t="str">
        <f t="shared" si="2"/>
        <v>900126831</v>
      </c>
      <c r="F25" s="174">
        <v>900126898</v>
      </c>
      <c r="G25" s="188" t="s">
        <v>296</v>
      </c>
      <c r="H25" s="183"/>
      <c r="I25" s="183"/>
      <c r="J25" s="183"/>
    </row>
    <row r="26" spans="1:10" x14ac:dyDescent="0.2">
      <c r="A26" s="175">
        <v>6832</v>
      </c>
      <c r="B26" s="188" t="s">
        <v>319</v>
      </c>
      <c r="C26" s="89" t="str">
        <f t="shared" si="0"/>
        <v>Kirchengemeinde Miehlen</v>
      </c>
      <c r="D26" s="90" t="str">
        <f t="shared" si="1"/>
        <v>6832</v>
      </c>
      <c r="E26" s="90" t="str">
        <f t="shared" si="2"/>
        <v>900126832</v>
      </c>
      <c r="F26" s="174">
        <v>900126898</v>
      </c>
      <c r="G26" s="188" t="s">
        <v>296</v>
      </c>
      <c r="H26" s="183"/>
      <c r="I26" s="183"/>
      <c r="J26" s="183"/>
    </row>
    <row r="27" spans="1:10" x14ac:dyDescent="0.2">
      <c r="A27" s="175">
        <v>6833</v>
      </c>
      <c r="B27" s="188" t="s">
        <v>320</v>
      </c>
      <c r="C27" s="89" t="str">
        <f t="shared" si="0"/>
        <v>Kirchengemeinde Nassau/Lahn</v>
      </c>
      <c r="D27" s="90" t="str">
        <f t="shared" si="1"/>
        <v>6833</v>
      </c>
      <c r="E27" s="90" t="str">
        <f t="shared" si="2"/>
        <v>900126833</v>
      </c>
      <c r="F27" s="174">
        <v>900126898</v>
      </c>
      <c r="G27" s="188" t="s">
        <v>296</v>
      </c>
      <c r="H27" s="183"/>
      <c r="I27" s="183"/>
      <c r="J27" s="183"/>
    </row>
    <row r="28" spans="1:10" x14ac:dyDescent="0.2">
      <c r="A28" s="175">
        <v>6834</v>
      </c>
      <c r="B28" s="188" t="s">
        <v>321</v>
      </c>
      <c r="C28" s="89" t="str">
        <f t="shared" si="0"/>
        <v>Kirchengemeinde Nastätten</v>
      </c>
      <c r="D28" s="90" t="str">
        <f t="shared" si="1"/>
        <v>6834</v>
      </c>
      <c r="E28" s="90" t="str">
        <f t="shared" si="2"/>
        <v>900126834</v>
      </c>
      <c r="F28" s="174">
        <v>900126898</v>
      </c>
      <c r="G28" s="188" t="s">
        <v>296</v>
      </c>
      <c r="H28" s="183"/>
      <c r="I28" s="183"/>
      <c r="J28" s="183"/>
    </row>
    <row r="29" spans="1:10" x14ac:dyDescent="0.2">
      <c r="A29" s="175">
        <v>6836</v>
      </c>
      <c r="B29" s="188" t="s">
        <v>322</v>
      </c>
      <c r="C29" s="89" t="str">
        <f t="shared" si="0"/>
        <v>Kirchengemeinde Niederlahnstein</v>
      </c>
      <c r="D29" s="90" t="str">
        <f t="shared" si="1"/>
        <v>6836</v>
      </c>
      <c r="E29" s="90" t="str">
        <f t="shared" si="2"/>
        <v>900126836</v>
      </c>
      <c r="F29" s="174">
        <v>900126898</v>
      </c>
      <c r="G29" s="188" t="s">
        <v>296</v>
      </c>
      <c r="H29" s="183"/>
      <c r="I29" s="183"/>
      <c r="J29" s="183"/>
    </row>
    <row r="30" spans="1:10" x14ac:dyDescent="0.2">
      <c r="A30" s="175">
        <v>6837</v>
      </c>
      <c r="B30" s="188" t="s">
        <v>323</v>
      </c>
      <c r="C30" s="89" t="str">
        <f t="shared" si="0"/>
        <v>Kirchengemeinde Niedertiefenbach</v>
      </c>
      <c r="D30" s="90" t="str">
        <f t="shared" si="1"/>
        <v>6837</v>
      </c>
      <c r="E30" s="90" t="str">
        <f t="shared" si="2"/>
        <v>900126837</v>
      </c>
      <c r="F30" s="174">
        <v>900126898</v>
      </c>
      <c r="G30" s="188" t="s">
        <v>296</v>
      </c>
      <c r="H30" s="183"/>
      <c r="I30" s="183"/>
      <c r="J30" s="183"/>
    </row>
    <row r="31" spans="1:10" x14ac:dyDescent="0.2">
      <c r="A31" s="175">
        <v>6839</v>
      </c>
      <c r="B31" s="188" t="s">
        <v>324</v>
      </c>
      <c r="C31" s="89" t="str">
        <f t="shared" si="0"/>
        <v>Kirchengemeinde Nochern</v>
      </c>
      <c r="D31" s="90" t="str">
        <f t="shared" si="1"/>
        <v>6839</v>
      </c>
      <c r="E31" s="90" t="str">
        <f t="shared" si="2"/>
        <v>900126839</v>
      </c>
      <c r="F31" s="174">
        <v>900126898</v>
      </c>
      <c r="G31" s="188" t="s">
        <v>296</v>
      </c>
      <c r="H31" s="183"/>
      <c r="I31" s="183"/>
      <c r="J31" s="183"/>
    </row>
    <row r="32" spans="1:10" x14ac:dyDescent="0.2">
      <c r="A32" s="175">
        <v>6840</v>
      </c>
      <c r="B32" s="188" t="s">
        <v>325</v>
      </c>
      <c r="C32" s="89" t="str">
        <f t="shared" si="0"/>
        <v>Kirchengemeinde Oberlahnstein</v>
      </c>
      <c r="D32" s="90" t="str">
        <f t="shared" si="1"/>
        <v>6840</v>
      </c>
      <c r="E32" s="90" t="str">
        <f t="shared" si="2"/>
        <v>900126840</v>
      </c>
      <c r="F32" s="174">
        <v>900126898</v>
      </c>
      <c r="G32" s="188" t="s">
        <v>296</v>
      </c>
      <c r="H32" s="183"/>
      <c r="I32" s="183"/>
      <c r="J32" s="183"/>
    </row>
    <row r="33" spans="1:10" x14ac:dyDescent="0.2">
      <c r="A33" s="175">
        <v>6841</v>
      </c>
      <c r="B33" s="188" t="s">
        <v>326</v>
      </c>
      <c r="C33" s="89" t="str">
        <f t="shared" si="0"/>
        <v>Kirchengemeinde Oberneisen</v>
      </c>
      <c r="D33" s="90" t="str">
        <f t="shared" si="1"/>
        <v>6841</v>
      </c>
      <c r="E33" s="90" t="str">
        <f t="shared" si="2"/>
        <v>900126841</v>
      </c>
      <c r="F33" s="174">
        <v>900126898</v>
      </c>
      <c r="G33" s="188" t="s">
        <v>296</v>
      </c>
      <c r="H33" s="183"/>
      <c r="I33" s="183"/>
      <c r="J33" s="183"/>
    </row>
    <row r="34" spans="1:10" x14ac:dyDescent="0.2">
      <c r="A34" s="175">
        <v>6842</v>
      </c>
      <c r="B34" s="188" t="s">
        <v>327</v>
      </c>
      <c r="C34" s="89" t="str">
        <f t="shared" si="0"/>
        <v>Kirchengemeinde Obernhof</v>
      </c>
      <c r="D34" s="90" t="str">
        <f t="shared" si="1"/>
        <v>6842</v>
      </c>
      <c r="E34" s="90" t="str">
        <f t="shared" si="2"/>
        <v>900126842</v>
      </c>
      <c r="F34" s="174">
        <v>900126898</v>
      </c>
      <c r="G34" s="188" t="s">
        <v>296</v>
      </c>
      <c r="H34" s="183"/>
      <c r="I34" s="183"/>
      <c r="J34" s="183"/>
    </row>
    <row r="35" spans="1:10" x14ac:dyDescent="0.2">
      <c r="A35" s="175">
        <v>6843</v>
      </c>
      <c r="B35" s="188" t="s">
        <v>328</v>
      </c>
      <c r="C35" s="89" t="str">
        <f t="shared" si="0"/>
        <v>Kirchengemeinde Oberwallmenach</v>
      </c>
      <c r="D35" s="90" t="str">
        <f t="shared" si="1"/>
        <v>6843</v>
      </c>
      <c r="E35" s="90" t="str">
        <f t="shared" si="2"/>
        <v>900126843</v>
      </c>
      <c r="F35" s="174">
        <v>900126898</v>
      </c>
      <c r="G35" s="188" t="s">
        <v>296</v>
      </c>
      <c r="H35" s="183"/>
      <c r="I35" s="183"/>
      <c r="J35" s="183"/>
    </row>
    <row r="36" spans="1:10" x14ac:dyDescent="0.2">
      <c r="A36" s="175">
        <v>6848</v>
      </c>
      <c r="B36" s="188" t="s">
        <v>329</v>
      </c>
      <c r="C36" s="89" t="str">
        <f t="shared" si="0"/>
        <v>Kirchengemeinde der Stiftung Scheuern</v>
      </c>
      <c r="D36" s="90" t="str">
        <f t="shared" si="1"/>
        <v>6848</v>
      </c>
      <c r="E36" s="90" t="str">
        <f t="shared" si="2"/>
        <v>900126848</v>
      </c>
      <c r="F36" s="174">
        <v>900126898</v>
      </c>
      <c r="G36" s="188" t="s">
        <v>296</v>
      </c>
      <c r="H36" s="183"/>
      <c r="I36" s="183"/>
      <c r="J36" s="183"/>
    </row>
    <row r="37" spans="1:10" x14ac:dyDescent="0.2">
      <c r="A37" s="175">
        <v>6849</v>
      </c>
      <c r="B37" s="188" t="s">
        <v>330</v>
      </c>
      <c r="C37" s="89" t="str">
        <f t="shared" si="0"/>
        <v>Kirchengemeinde Schönborn</v>
      </c>
      <c r="D37" s="90" t="str">
        <f t="shared" si="1"/>
        <v>6849</v>
      </c>
      <c r="E37" s="90" t="str">
        <f t="shared" si="2"/>
        <v>900126849</v>
      </c>
      <c r="F37" s="174">
        <v>900126898</v>
      </c>
      <c r="G37" s="188" t="s">
        <v>296</v>
      </c>
      <c r="H37" s="183"/>
      <c r="I37" s="183"/>
      <c r="J37" s="183"/>
    </row>
    <row r="38" spans="1:10" x14ac:dyDescent="0.2">
      <c r="A38" s="175">
        <v>6850</v>
      </c>
      <c r="B38" s="188" t="s">
        <v>331</v>
      </c>
      <c r="C38" s="89" t="str">
        <f t="shared" si="0"/>
        <v>Emmausgemeinde Schweighausen</v>
      </c>
      <c r="D38" s="90" t="str">
        <f t="shared" si="1"/>
        <v>6850</v>
      </c>
      <c r="E38" s="90" t="str">
        <f t="shared" si="2"/>
        <v>900126850</v>
      </c>
      <c r="F38" s="174">
        <v>900126898</v>
      </c>
      <c r="G38" s="188" t="s">
        <v>296</v>
      </c>
      <c r="H38" s="183"/>
      <c r="I38" s="183"/>
      <c r="J38" s="183"/>
    </row>
    <row r="39" spans="1:10" x14ac:dyDescent="0.2">
      <c r="A39" s="175">
        <v>6851</v>
      </c>
      <c r="B39" s="188" t="s">
        <v>332</v>
      </c>
      <c r="C39" s="89" t="str">
        <f t="shared" si="0"/>
        <v>Kirchengemeinde Singhofen</v>
      </c>
      <c r="D39" s="90" t="str">
        <f t="shared" si="1"/>
        <v>6851</v>
      </c>
      <c r="E39" s="90" t="str">
        <f t="shared" si="2"/>
        <v>900126851</v>
      </c>
      <c r="F39" s="174">
        <v>900126898</v>
      </c>
      <c r="G39" s="188" t="s">
        <v>296</v>
      </c>
      <c r="H39" s="183"/>
      <c r="I39" s="183"/>
      <c r="J39" s="183"/>
    </row>
    <row r="40" spans="1:10" x14ac:dyDescent="0.2">
      <c r="A40" s="175">
        <v>6852</v>
      </c>
      <c r="B40" s="188" t="s">
        <v>420</v>
      </c>
      <c r="C40" s="89" t="str">
        <f t="shared" si="0"/>
        <v>Nikodemusgemeine St. Goarshausen</v>
      </c>
      <c r="D40" s="90" t="str">
        <f t="shared" si="1"/>
        <v>6852</v>
      </c>
      <c r="E40" s="90" t="str">
        <f t="shared" si="2"/>
        <v>900126852</v>
      </c>
      <c r="F40" s="174">
        <v>900126898</v>
      </c>
      <c r="G40" s="188" t="s">
        <v>296</v>
      </c>
      <c r="H40" s="183"/>
      <c r="I40" s="183"/>
      <c r="J40" s="183"/>
    </row>
    <row r="41" spans="1:10" x14ac:dyDescent="0.2">
      <c r="A41" s="175">
        <v>6853</v>
      </c>
      <c r="B41" s="188" t="s">
        <v>333</v>
      </c>
      <c r="C41" s="89" t="str">
        <f t="shared" si="0"/>
        <v>Kirchengemeinde Weisel-Dörscheid</v>
      </c>
      <c r="D41" s="90" t="str">
        <f t="shared" si="1"/>
        <v>6853</v>
      </c>
      <c r="E41" s="90" t="str">
        <f t="shared" si="2"/>
        <v>900126853</v>
      </c>
      <c r="F41" s="174">
        <v>900126898</v>
      </c>
      <c r="G41" s="188" t="s">
        <v>296</v>
      </c>
      <c r="H41" s="183"/>
      <c r="I41" s="183"/>
      <c r="J41" s="183"/>
    </row>
    <row r="42" spans="1:10" x14ac:dyDescent="0.2">
      <c r="A42" s="175">
        <v>6854</v>
      </c>
      <c r="B42" s="188" t="s">
        <v>334</v>
      </c>
      <c r="C42" s="89" t="str">
        <f t="shared" si="0"/>
        <v>Kirchengemeinde Welterod</v>
      </c>
      <c r="D42" s="90" t="str">
        <f t="shared" si="1"/>
        <v>6854</v>
      </c>
      <c r="E42" s="90" t="str">
        <f t="shared" si="2"/>
        <v>900126854</v>
      </c>
      <c r="F42" s="174">
        <v>900126898</v>
      </c>
      <c r="G42" s="188" t="s">
        <v>296</v>
      </c>
      <c r="H42" s="183"/>
      <c r="I42" s="183"/>
      <c r="J42" s="183"/>
    </row>
    <row r="43" spans="1:10" x14ac:dyDescent="0.2">
      <c r="A43" s="175">
        <v>6880</v>
      </c>
      <c r="B43" s="188" t="s">
        <v>335</v>
      </c>
      <c r="C43" s="89" t="str">
        <f t="shared" si="0"/>
        <v>Gesamtkirchengemeinde Frücht-Friedrichssegen</v>
      </c>
      <c r="D43" s="90" t="str">
        <f t="shared" si="1"/>
        <v>6880</v>
      </c>
      <c r="E43" s="90" t="str">
        <f t="shared" si="2"/>
        <v>900126880</v>
      </c>
      <c r="F43" s="174">
        <v>900126898</v>
      </c>
      <c r="G43" s="188" t="s">
        <v>296</v>
      </c>
      <c r="H43" s="183"/>
      <c r="I43" s="183"/>
      <c r="J43" s="183"/>
    </row>
    <row r="44" spans="1:10" x14ac:dyDescent="0.2">
      <c r="A44" s="175">
        <v>6881</v>
      </c>
      <c r="B44" s="188" t="s">
        <v>336</v>
      </c>
      <c r="C44" s="89" t="str">
        <f t="shared" si="0"/>
        <v>Gesamtkirchengemeinde Loreley</v>
      </c>
      <c r="D44" s="90" t="str">
        <f t="shared" si="1"/>
        <v>6881</v>
      </c>
      <c r="E44" s="90" t="str">
        <f t="shared" si="2"/>
        <v>900126881</v>
      </c>
      <c r="F44" s="174">
        <v>900126898</v>
      </c>
      <c r="G44" s="188" t="s">
        <v>296</v>
      </c>
      <c r="H44" s="183"/>
      <c r="I44" s="183"/>
      <c r="J44" s="183"/>
    </row>
    <row r="45" spans="1:10" x14ac:dyDescent="0.2">
      <c r="A45" s="175">
        <v>6882</v>
      </c>
      <c r="B45" s="188" t="s">
        <v>337</v>
      </c>
      <c r="C45" s="89" t="str">
        <f t="shared" si="0"/>
        <v>Gesamtkirchengemeinde Esterau</v>
      </c>
      <c r="D45" s="90" t="str">
        <f t="shared" si="1"/>
        <v>6882</v>
      </c>
      <c r="E45" s="90" t="str">
        <f t="shared" si="2"/>
        <v>900126882</v>
      </c>
      <c r="F45" s="174">
        <v>900126898</v>
      </c>
      <c r="G45" s="188" t="s">
        <v>296</v>
      </c>
      <c r="H45" s="183"/>
      <c r="I45" s="183"/>
      <c r="J45" s="183"/>
    </row>
    <row r="46" spans="1:10" x14ac:dyDescent="0.2">
      <c r="A46" s="175">
        <v>6898</v>
      </c>
      <c r="B46" s="188" t="s">
        <v>296</v>
      </c>
      <c r="C46" s="89" t="str">
        <f t="shared" si="0"/>
        <v>Dekanat Nassauer Land</v>
      </c>
      <c r="D46" s="90" t="str">
        <f t="shared" si="1"/>
        <v>6898</v>
      </c>
      <c r="E46" s="90" t="str">
        <f t="shared" si="2"/>
        <v>900126898</v>
      </c>
      <c r="F46" s="174">
        <v>900126898</v>
      </c>
      <c r="G46" s="188" t="s">
        <v>296</v>
      </c>
      <c r="H46" s="183"/>
      <c r="I46" s="183"/>
      <c r="J46" s="183"/>
    </row>
    <row r="47" spans="1:10" x14ac:dyDescent="0.2">
      <c r="A47" s="175">
        <v>7801</v>
      </c>
      <c r="B47" s="188" t="s">
        <v>338</v>
      </c>
      <c r="C47" s="89" t="str">
        <f t="shared" si="0"/>
        <v>Kirchengemeinde Alpenrod</v>
      </c>
      <c r="D47" s="90" t="str">
        <f t="shared" si="1"/>
        <v>7801</v>
      </c>
      <c r="E47" s="90" t="str">
        <f t="shared" si="2"/>
        <v>900127801</v>
      </c>
      <c r="F47" s="174">
        <v>900127898</v>
      </c>
      <c r="G47" s="188" t="s">
        <v>339</v>
      </c>
      <c r="H47" s="183"/>
      <c r="I47" s="183"/>
      <c r="J47" s="183"/>
    </row>
    <row r="48" spans="1:10" x14ac:dyDescent="0.2">
      <c r="A48" s="175">
        <v>7802</v>
      </c>
      <c r="B48" s="188" t="s">
        <v>340</v>
      </c>
      <c r="C48" s="89" t="str">
        <f t="shared" si="0"/>
        <v>Kirchengemeinde Alsbach</v>
      </c>
      <c r="D48" s="90" t="str">
        <f t="shared" si="1"/>
        <v>7802</v>
      </c>
      <c r="E48" s="90" t="str">
        <f t="shared" si="2"/>
        <v>900127802</v>
      </c>
      <c r="F48" s="174">
        <v>900127898</v>
      </c>
      <c r="G48" s="188" t="s">
        <v>339</v>
      </c>
      <c r="H48" s="183"/>
      <c r="I48" s="183"/>
      <c r="J48" s="183"/>
    </row>
    <row r="49" spans="1:10" x14ac:dyDescent="0.2">
      <c r="A49" s="175">
        <v>7803</v>
      </c>
      <c r="B49" s="188" t="s">
        <v>341</v>
      </c>
      <c r="C49" s="89" t="str">
        <f t="shared" si="0"/>
        <v>Kirchengemeinde Altstadt</v>
      </c>
      <c r="D49" s="90" t="str">
        <f t="shared" si="1"/>
        <v>7803</v>
      </c>
      <c r="E49" s="90" t="str">
        <f t="shared" si="2"/>
        <v>900127803</v>
      </c>
      <c r="F49" s="174">
        <v>900127898</v>
      </c>
      <c r="G49" s="188" t="s">
        <v>339</v>
      </c>
      <c r="H49" s="183"/>
      <c r="I49" s="183"/>
      <c r="J49" s="183"/>
    </row>
    <row r="50" spans="1:10" x14ac:dyDescent="0.2">
      <c r="A50" s="175">
        <v>7804</v>
      </c>
      <c r="B50" s="188" t="s">
        <v>342</v>
      </c>
      <c r="C50" s="89" t="str">
        <f t="shared" si="0"/>
        <v>Kirchengemeinde Bad Marienberg</v>
      </c>
      <c r="D50" s="90" t="str">
        <f t="shared" si="1"/>
        <v>7804</v>
      </c>
      <c r="E50" s="90" t="str">
        <f t="shared" si="2"/>
        <v>900127804</v>
      </c>
      <c r="F50" s="174">
        <v>900127898</v>
      </c>
      <c r="G50" s="188" t="s">
        <v>339</v>
      </c>
      <c r="H50" s="183"/>
      <c r="I50" s="183"/>
      <c r="J50" s="183"/>
    </row>
    <row r="51" spans="1:10" x14ac:dyDescent="0.2">
      <c r="A51" s="175">
        <v>7806</v>
      </c>
      <c r="B51" s="188" t="s">
        <v>343</v>
      </c>
      <c r="C51" s="89" t="str">
        <f t="shared" si="0"/>
        <v>Kirchengemeinde Emmerichenhain</v>
      </c>
      <c r="D51" s="90" t="str">
        <f t="shared" si="1"/>
        <v>7806</v>
      </c>
      <c r="E51" s="90" t="str">
        <f t="shared" si="2"/>
        <v>900127806</v>
      </c>
      <c r="F51" s="174">
        <v>900127898</v>
      </c>
      <c r="G51" s="188" t="s">
        <v>339</v>
      </c>
      <c r="H51" s="183"/>
      <c r="I51" s="183"/>
      <c r="J51" s="183"/>
    </row>
    <row r="52" spans="1:10" x14ac:dyDescent="0.2">
      <c r="A52" s="175">
        <v>7808</v>
      </c>
      <c r="B52" s="188" t="s">
        <v>344</v>
      </c>
      <c r="C52" s="89" t="str">
        <f t="shared" si="0"/>
        <v>Kirchengemeinde Gemünden (Westerwald)</v>
      </c>
      <c r="D52" s="90" t="str">
        <f t="shared" si="1"/>
        <v>7808</v>
      </c>
      <c r="E52" s="90" t="str">
        <f t="shared" si="2"/>
        <v>900127808</v>
      </c>
      <c r="F52" s="174">
        <v>900127898</v>
      </c>
      <c r="G52" s="188" t="s">
        <v>339</v>
      </c>
      <c r="H52" s="183"/>
      <c r="I52" s="183"/>
      <c r="J52" s="183"/>
    </row>
    <row r="53" spans="1:10" x14ac:dyDescent="0.2">
      <c r="A53" s="175">
        <v>7809</v>
      </c>
      <c r="B53" s="188" t="s">
        <v>345</v>
      </c>
      <c r="C53" s="89" t="str">
        <f t="shared" si="0"/>
        <v>Kirchengemeinde Hachenburg</v>
      </c>
      <c r="D53" s="90" t="str">
        <f t="shared" si="1"/>
        <v>7809</v>
      </c>
      <c r="E53" s="90" t="str">
        <f t="shared" si="2"/>
        <v>900127809</v>
      </c>
      <c r="F53" s="174">
        <v>900127898</v>
      </c>
      <c r="G53" s="188" t="s">
        <v>339</v>
      </c>
      <c r="H53" s="183"/>
      <c r="I53" s="183"/>
      <c r="J53" s="183"/>
    </row>
    <row r="54" spans="1:10" x14ac:dyDescent="0.2">
      <c r="A54" s="175">
        <v>7811</v>
      </c>
      <c r="B54" s="188" t="s">
        <v>346</v>
      </c>
      <c r="C54" s="89" t="str">
        <f t="shared" si="0"/>
        <v>Kirchengemeinde Höhr-Grenzhausen</v>
      </c>
      <c r="D54" s="90" t="str">
        <f t="shared" si="1"/>
        <v>7811</v>
      </c>
      <c r="E54" s="90" t="str">
        <f t="shared" si="2"/>
        <v>900127811</v>
      </c>
      <c r="F54" s="174">
        <v>900127898</v>
      </c>
      <c r="G54" s="188" t="s">
        <v>339</v>
      </c>
      <c r="H54" s="183"/>
      <c r="I54" s="183"/>
      <c r="J54" s="183"/>
    </row>
    <row r="55" spans="1:10" x14ac:dyDescent="0.2">
      <c r="A55" s="175">
        <v>7812</v>
      </c>
      <c r="B55" s="188" t="s">
        <v>347</v>
      </c>
      <c r="C55" s="89" t="str">
        <f t="shared" si="0"/>
        <v>Kirchengemeinde Kirburg</v>
      </c>
      <c r="D55" s="90" t="str">
        <f t="shared" si="1"/>
        <v>7812</v>
      </c>
      <c r="E55" s="90" t="str">
        <f t="shared" si="2"/>
        <v>900127812</v>
      </c>
      <c r="F55" s="174">
        <v>900127898</v>
      </c>
      <c r="G55" s="188" t="s">
        <v>339</v>
      </c>
      <c r="H55" s="183"/>
      <c r="I55" s="183"/>
      <c r="J55" s="183"/>
    </row>
    <row r="56" spans="1:10" x14ac:dyDescent="0.2">
      <c r="A56" s="175">
        <v>7813</v>
      </c>
      <c r="B56" s="188" t="s">
        <v>348</v>
      </c>
      <c r="C56" s="89" t="str">
        <f t="shared" si="0"/>
        <v>Kirchengemeinde Kroppach</v>
      </c>
      <c r="D56" s="90" t="str">
        <f t="shared" si="1"/>
        <v>7813</v>
      </c>
      <c r="E56" s="90" t="str">
        <f t="shared" si="2"/>
        <v>900127813</v>
      </c>
      <c r="F56" s="174">
        <v>900127898</v>
      </c>
      <c r="G56" s="188" t="s">
        <v>339</v>
      </c>
      <c r="H56" s="183"/>
      <c r="I56" s="183"/>
      <c r="J56" s="183"/>
    </row>
    <row r="57" spans="1:10" x14ac:dyDescent="0.2">
      <c r="A57" s="175">
        <v>7814</v>
      </c>
      <c r="B57" s="188" t="s">
        <v>349</v>
      </c>
      <c r="C57" s="89" t="str">
        <f t="shared" si="0"/>
        <v>Kirchengemeinde Liebenscheid</v>
      </c>
      <c r="D57" s="90" t="str">
        <f t="shared" si="1"/>
        <v>7814</v>
      </c>
      <c r="E57" s="90" t="str">
        <f t="shared" si="2"/>
        <v>900127814</v>
      </c>
      <c r="F57" s="174">
        <v>900127898</v>
      </c>
      <c r="G57" s="188" t="s">
        <v>339</v>
      </c>
      <c r="H57" s="183"/>
      <c r="I57" s="183"/>
      <c r="J57" s="183"/>
    </row>
    <row r="58" spans="1:10" x14ac:dyDescent="0.2">
      <c r="A58" s="175">
        <v>7816</v>
      </c>
      <c r="B58" s="188" t="s">
        <v>350</v>
      </c>
      <c r="C58" s="89" t="str">
        <f t="shared" si="0"/>
        <v>Kirchengemeinde Montabaur</v>
      </c>
      <c r="D58" s="90" t="str">
        <f t="shared" si="1"/>
        <v>7816</v>
      </c>
      <c r="E58" s="90" t="str">
        <f t="shared" si="2"/>
        <v>900127816</v>
      </c>
      <c r="F58" s="174">
        <v>900127898</v>
      </c>
      <c r="G58" s="188" t="s">
        <v>339</v>
      </c>
      <c r="H58" s="183"/>
      <c r="I58" s="183"/>
      <c r="J58" s="183"/>
    </row>
    <row r="59" spans="1:10" x14ac:dyDescent="0.2">
      <c r="A59" s="175">
        <v>7817</v>
      </c>
      <c r="B59" s="188" t="s">
        <v>351</v>
      </c>
      <c r="C59" s="89" t="str">
        <f t="shared" si="0"/>
        <v>Erlösergemeinde Neuhäusel</v>
      </c>
      <c r="D59" s="90" t="str">
        <f t="shared" si="1"/>
        <v>7817</v>
      </c>
      <c r="E59" s="90" t="str">
        <f t="shared" si="2"/>
        <v>900127817</v>
      </c>
      <c r="F59" s="174">
        <v>900127898</v>
      </c>
      <c r="G59" s="188" t="s">
        <v>339</v>
      </c>
      <c r="H59" s="183"/>
      <c r="I59" s="183"/>
      <c r="J59" s="183"/>
    </row>
    <row r="60" spans="1:10" x14ac:dyDescent="0.2">
      <c r="A60" s="175">
        <v>7818</v>
      </c>
      <c r="B60" s="188" t="s">
        <v>352</v>
      </c>
      <c r="C60" s="89" t="str">
        <f t="shared" si="0"/>
        <v>Kirchengemeinde Neukirch</v>
      </c>
      <c r="D60" s="90" t="str">
        <f t="shared" si="1"/>
        <v>7818</v>
      </c>
      <c r="E60" s="90" t="str">
        <f t="shared" si="2"/>
        <v>900127818</v>
      </c>
      <c r="F60" s="174">
        <v>900127898</v>
      </c>
      <c r="G60" s="188" t="s">
        <v>339</v>
      </c>
      <c r="H60" s="183"/>
      <c r="I60" s="183"/>
      <c r="J60" s="183"/>
    </row>
    <row r="61" spans="1:10" x14ac:dyDescent="0.2">
      <c r="A61" s="175">
        <v>7819</v>
      </c>
      <c r="B61" s="188" t="s">
        <v>353</v>
      </c>
      <c r="C61" s="89" t="str">
        <f t="shared" si="0"/>
        <v>Kirchengemeinde Neunkirchen</v>
      </c>
      <c r="D61" s="90" t="str">
        <f t="shared" si="1"/>
        <v>7819</v>
      </c>
      <c r="E61" s="90" t="str">
        <f t="shared" si="2"/>
        <v>900127819</v>
      </c>
      <c r="F61" s="174">
        <v>900127898</v>
      </c>
      <c r="G61" s="188" t="s">
        <v>339</v>
      </c>
      <c r="H61" s="183"/>
      <c r="I61" s="183"/>
      <c r="J61" s="183"/>
    </row>
    <row r="62" spans="1:10" x14ac:dyDescent="0.2">
      <c r="A62" s="175">
        <v>7820</v>
      </c>
      <c r="B62" s="188" t="s">
        <v>354</v>
      </c>
      <c r="C62" s="89" t="str">
        <f t="shared" si="0"/>
        <v>Kirchengemeinde Nordhofen</v>
      </c>
      <c r="D62" s="90" t="str">
        <f t="shared" si="1"/>
        <v>7820</v>
      </c>
      <c r="E62" s="90" t="str">
        <f t="shared" si="2"/>
        <v>900127820</v>
      </c>
      <c r="F62" s="174">
        <v>900127898</v>
      </c>
      <c r="G62" s="188" t="s">
        <v>339</v>
      </c>
      <c r="H62" s="183"/>
      <c r="I62" s="183"/>
      <c r="J62" s="183"/>
    </row>
    <row r="63" spans="1:10" x14ac:dyDescent="0.2">
      <c r="A63" s="175">
        <v>7821</v>
      </c>
      <c r="B63" s="188" t="s">
        <v>355</v>
      </c>
      <c r="C63" s="89" t="str">
        <f t="shared" si="0"/>
        <v>Kirchengemeinde Rabenscheid</v>
      </c>
      <c r="D63" s="90" t="str">
        <f t="shared" si="1"/>
        <v>7821</v>
      </c>
      <c r="E63" s="90" t="str">
        <f t="shared" si="2"/>
        <v>900127821</v>
      </c>
      <c r="F63" s="174">
        <v>900127898</v>
      </c>
      <c r="G63" s="188" t="s">
        <v>339</v>
      </c>
      <c r="H63" s="183"/>
      <c r="I63" s="183"/>
      <c r="J63" s="183"/>
    </row>
    <row r="64" spans="1:10" x14ac:dyDescent="0.2">
      <c r="A64" s="175">
        <v>7822</v>
      </c>
      <c r="B64" s="188" t="s">
        <v>356</v>
      </c>
      <c r="C64" s="89" t="str">
        <f t="shared" si="0"/>
        <v>Kirchengemeinde Ransbach-Baumbach-Hilgert</v>
      </c>
      <c r="D64" s="90" t="str">
        <f t="shared" si="1"/>
        <v>7822</v>
      </c>
      <c r="E64" s="90" t="str">
        <f t="shared" si="2"/>
        <v>900127822</v>
      </c>
      <c r="F64" s="174">
        <v>900127898</v>
      </c>
      <c r="G64" s="188" t="s">
        <v>339</v>
      </c>
      <c r="H64" s="183"/>
      <c r="I64" s="183"/>
      <c r="J64" s="183"/>
    </row>
    <row r="65" spans="1:10" x14ac:dyDescent="0.2">
      <c r="A65" s="175">
        <v>7823</v>
      </c>
      <c r="B65" s="188" t="s">
        <v>357</v>
      </c>
      <c r="C65" s="89" t="str">
        <f t="shared" si="0"/>
        <v>Kirchengemeinde Rennerod</v>
      </c>
      <c r="D65" s="90" t="str">
        <f t="shared" si="1"/>
        <v>7823</v>
      </c>
      <c r="E65" s="90" t="str">
        <f t="shared" si="2"/>
        <v>900127823</v>
      </c>
      <c r="F65" s="174">
        <v>900127898</v>
      </c>
      <c r="G65" s="188" t="s">
        <v>339</v>
      </c>
      <c r="H65" s="183"/>
      <c r="I65" s="183"/>
      <c r="J65" s="183"/>
    </row>
    <row r="66" spans="1:10" x14ac:dyDescent="0.2">
      <c r="A66" s="175">
        <v>7825</v>
      </c>
      <c r="B66" s="188" t="s">
        <v>358</v>
      </c>
      <c r="C66" s="89" t="str">
        <f t="shared" ref="C66:C74" si="3">MID(B66,5,100)</f>
        <v>Kirchengemeinde Selters</v>
      </c>
      <c r="D66" s="90" t="str">
        <f t="shared" ref="D66:D128" si="4">IF(LEN($A66)&lt;=4,LEFT(TEXT($A66,"0000"),4),LEFT(TEXT($A66,"000000"),4))</f>
        <v>7825</v>
      </c>
      <c r="E66" s="90" t="str">
        <f t="shared" ref="E66:E128" si="5">$M$1&amp;$D66</f>
        <v>900127825</v>
      </c>
      <c r="F66" s="174">
        <v>900127898</v>
      </c>
      <c r="G66" s="188" t="s">
        <v>339</v>
      </c>
      <c r="H66" s="183"/>
      <c r="I66" s="183"/>
      <c r="J66" s="183"/>
    </row>
    <row r="67" spans="1:10" x14ac:dyDescent="0.2">
      <c r="A67" s="175">
        <v>7826</v>
      </c>
      <c r="B67" s="188" t="s">
        <v>359</v>
      </c>
      <c r="C67" s="89" t="str">
        <f t="shared" si="3"/>
        <v>Kirchengemeinde Unnau</v>
      </c>
      <c r="D67" s="90" t="str">
        <f t="shared" si="4"/>
        <v>7826</v>
      </c>
      <c r="E67" s="90" t="str">
        <f t="shared" si="5"/>
        <v>900127826</v>
      </c>
      <c r="F67" s="174">
        <v>900127898</v>
      </c>
      <c r="G67" s="188" t="s">
        <v>339</v>
      </c>
      <c r="H67" s="183"/>
      <c r="I67" s="183"/>
      <c r="J67" s="183"/>
    </row>
    <row r="68" spans="1:10" x14ac:dyDescent="0.2">
      <c r="A68" s="175">
        <v>7828</v>
      </c>
      <c r="B68" s="188" t="s">
        <v>360</v>
      </c>
      <c r="C68" s="89" t="str">
        <f t="shared" si="3"/>
        <v>Kirchengemeinde Wallmerod</v>
      </c>
      <c r="D68" s="90" t="str">
        <f t="shared" si="4"/>
        <v>7828</v>
      </c>
      <c r="E68" s="90" t="str">
        <f t="shared" si="5"/>
        <v>900127828</v>
      </c>
      <c r="F68" s="174">
        <v>900127898</v>
      </c>
      <c r="G68" s="188" t="s">
        <v>339</v>
      </c>
      <c r="H68" s="183"/>
      <c r="I68" s="183"/>
      <c r="J68" s="183"/>
    </row>
    <row r="69" spans="1:10" x14ac:dyDescent="0.2">
      <c r="A69" s="175">
        <v>7829</v>
      </c>
      <c r="B69" s="188" t="s">
        <v>361</v>
      </c>
      <c r="C69" s="89" t="str">
        <f t="shared" si="3"/>
        <v>Kirchengemeinde Westerburg</v>
      </c>
      <c r="D69" s="90" t="str">
        <f t="shared" si="4"/>
        <v>7829</v>
      </c>
      <c r="E69" s="90" t="str">
        <f t="shared" si="5"/>
        <v>900127829</v>
      </c>
      <c r="F69" s="174">
        <v>900127898</v>
      </c>
      <c r="G69" s="188" t="s">
        <v>339</v>
      </c>
      <c r="H69" s="183"/>
      <c r="I69" s="183"/>
      <c r="J69" s="183"/>
    </row>
    <row r="70" spans="1:10" x14ac:dyDescent="0.2">
      <c r="A70" s="175">
        <v>7830</v>
      </c>
      <c r="B70" s="188" t="s">
        <v>362</v>
      </c>
      <c r="C70" s="89" t="str">
        <f t="shared" si="3"/>
        <v>Kirchengemeinde Willmenrod</v>
      </c>
      <c r="D70" s="90" t="str">
        <f t="shared" si="4"/>
        <v>7830</v>
      </c>
      <c r="E70" s="90" t="str">
        <f t="shared" si="5"/>
        <v>900127830</v>
      </c>
      <c r="F70" s="174">
        <v>900127898</v>
      </c>
      <c r="G70" s="188" t="s">
        <v>339</v>
      </c>
      <c r="H70" s="183"/>
      <c r="I70" s="183"/>
      <c r="J70" s="183"/>
    </row>
    <row r="71" spans="1:10" x14ac:dyDescent="0.2">
      <c r="A71" s="175">
        <v>7831</v>
      </c>
      <c r="B71" s="188" t="s">
        <v>363</v>
      </c>
      <c r="C71" s="89" t="str">
        <f t="shared" si="3"/>
        <v>Martin-Luther Ev. Kirchengemeinde Wirges</v>
      </c>
      <c r="D71" s="90" t="str">
        <f t="shared" si="4"/>
        <v>7831</v>
      </c>
      <c r="E71" s="90" t="str">
        <f t="shared" si="5"/>
        <v>900127831</v>
      </c>
      <c r="F71" s="174">
        <v>900127898</v>
      </c>
      <c r="G71" s="188" t="s">
        <v>339</v>
      </c>
      <c r="H71" s="183"/>
      <c r="I71" s="183"/>
      <c r="J71" s="183"/>
    </row>
    <row r="72" spans="1:10" x14ac:dyDescent="0.2">
      <c r="A72" s="175">
        <v>7880</v>
      </c>
      <c r="B72" s="188" t="s">
        <v>364</v>
      </c>
      <c r="C72" s="89" t="str">
        <f t="shared" si="3"/>
        <v>Trinitatis-Gemeinde Westerwald</v>
      </c>
      <c r="D72" s="90" t="str">
        <f t="shared" si="4"/>
        <v>7880</v>
      </c>
      <c r="E72" s="90" t="str">
        <f t="shared" si="5"/>
        <v>900127880</v>
      </c>
      <c r="F72" s="174">
        <v>900127898</v>
      </c>
      <c r="G72" s="188" t="s">
        <v>339</v>
      </c>
      <c r="H72" s="183"/>
      <c r="I72" s="183"/>
      <c r="J72" s="183"/>
    </row>
    <row r="73" spans="1:10" x14ac:dyDescent="0.2">
      <c r="A73" s="175">
        <v>7881</v>
      </c>
      <c r="B73" s="188" t="s">
        <v>365</v>
      </c>
      <c r="C73" s="89" t="str">
        <f t="shared" si="3"/>
        <v>Dietrich-Bonhoeffer-Gemeinde Westerwald</v>
      </c>
      <c r="D73" s="90" t="str">
        <f t="shared" si="4"/>
        <v>7881</v>
      </c>
      <c r="E73" s="90" t="str">
        <f t="shared" si="5"/>
        <v>900127881</v>
      </c>
      <c r="F73" s="174">
        <v>900127898</v>
      </c>
      <c r="G73" s="188" t="s">
        <v>339</v>
      </c>
      <c r="H73" s="183"/>
      <c r="I73" s="183"/>
      <c r="J73" s="183"/>
    </row>
    <row r="74" spans="1:10" x14ac:dyDescent="0.2">
      <c r="A74" s="175">
        <v>7898</v>
      </c>
      <c r="B74" s="188" t="s">
        <v>339</v>
      </c>
      <c r="C74" s="89" t="str">
        <f t="shared" si="3"/>
        <v>Dekanat Westerwald</v>
      </c>
      <c r="D74" s="90" t="str">
        <f t="shared" si="4"/>
        <v>7898</v>
      </c>
      <c r="E74" s="90" t="str">
        <f t="shared" si="5"/>
        <v>900127898</v>
      </c>
      <c r="F74" s="174">
        <v>900127898</v>
      </c>
      <c r="G74" s="188" t="s">
        <v>339</v>
      </c>
      <c r="H74" s="183"/>
      <c r="I74" s="183"/>
      <c r="J74" s="183"/>
    </row>
    <row r="75" spans="1:10" x14ac:dyDescent="0.2">
      <c r="A75" s="175">
        <v>9901</v>
      </c>
      <c r="B75" s="188" t="s">
        <v>366</v>
      </c>
      <c r="C75" s="89" t="str">
        <f t="shared" ref="C75:C83" si="6">B75</f>
        <v>Diez St. Peter - Stiftung Geben heißt Leben</v>
      </c>
      <c r="D75" s="90" t="str">
        <f t="shared" si="4"/>
        <v>9901</v>
      </c>
      <c r="E75" s="90" t="str">
        <f t="shared" si="5"/>
        <v>900129901</v>
      </c>
      <c r="F75" s="174"/>
      <c r="G75" s="188"/>
      <c r="H75" s="183"/>
      <c r="I75" s="183"/>
      <c r="J75" s="183"/>
    </row>
    <row r="76" spans="1:10" x14ac:dyDescent="0.2">
      <c r="A76" s="175">
        <v>9902</v>
      </c>
      <c r="B76" s="188" t="s">
        <v>367</v>
      </c>
      <c r="C76" s="89" t="str">
        <f t="shared" si="6"/>
        <v>Braubach - Stiftung Gute Saat</v>
      </c>
      <c r="D76" s="90" t="str">
        <f t="shared" si="4"/>
        <v>9902</v>
      </c>
      <c r="E76" s="90" t="str">
        <f t="shared" si="5"/>
        <v>900129902</v>
      </c>
      <c r="F76" s="174"/>
      <c r="G76" s="188"/>
      <c r="H76" s="183"/>
      <c r="I76" s="183"/>
      <c r="J76" s="183"/>
    </row>
    <row r="77" spans="1:10" x14ac:dyDescent="0.2">
      <c r="A77" s="175">
        <v>9903</v>
      </c>
      <c r="B77" s="188" t="s">
        <v>368</v>
      </c>
      <c r="C77" s="89" t="str">
        <f t="shared" si="6"/>
        <v>Friedland - Gemeinde-Stiftung</v>
      </c>
      <c r="D77" s="90" t="str">
        <f t="shared" si="4"/>
        <v>9903</v>
      </c>
      <c r="E77" s="90" t="str">
        <f t="shared" si="5"/>
        <v>900129903</v>
      </c>
      <c r="F77" s="174"/>
      <c r="G77" s="188"/>
      <c r="H77" s="183"/>
      <c r="I77" s="183"/>
      <c r="J77" s="183"/>
    </row>
    <row r="78" spans="1:10" x14ac:dyDescent="0.2">
      <c r="A78" s="175">
        <v>9904</v>
      </c>
      <c r="B78" s="188" t="s">
        <v>369</v>
      </c>
      <c r="C78" s="89" t="str">
        <f t="shared" si="6"/>
        <v>Oberlahnstein - Gemeinde-Stiftung</v>
      </c>
      <c r="D78" s="90" t="str">
        <f t="shared" si="4"/>
        <v>9904</v>
      </c>
      <c r="E78" s="90" t="str">
        <f t="shared" si="5"/>
        <v>900129904</v>
      </c>
      <c r="F78" s="174"/>
      <c r="G78" s="188"/>
      <c r="H78" s="183"/>
      <c r="I78" s="183"/>
      <c r="J78" s="183"/>
    </row>
    <row r="79" spans="1:10" x14ac:dyDescent="0.2">
      <c r="A79" s="175">
        <v>9905</v>
      </c>
      <c r="B79" s="188" t="s">
        <v>370</v>
      </c>
      <c r="C79" s="89" t="str">
        <f t="shared" si="6"/>
        <v>Ruppertshofen - Stiftung Treuhandfonds</v>
      </c>
      <c r="D79" s="90" t="str">
        <f t="shared" si="4"/>
        <v>9905</v>
      </c>
      <c r="E79" s="90" t="str">
        <f t="shared" si="5"/>
        <v>900129905</v>
      </c>
      <c r="F79" s="174"/>
      <c r="G79" s="188"/>
      <c r="H79" s="183"/>
      <c r="I79" s="183"/>
      <c r="J79" s="183"/>
    </row>
    <row r="80" spans="1:10" x14ac:dyDescent="0.2">
      <c r="A80" s="175">
        <v>9906</v>
      </c>
      <c r="B80" s="188" t="s">
        <v>371</v>
      </c>
      <c r="C80" s="89" t="str">
        <f t="shared" si="6"/>
        <v>Cramberg - Stiftung Landesarmen-Commission</v>
      </c>
      <c r="D80" s="90" t="str">
        <f t="shared" si="4"/>
        <v>9906</v>
      </c>
      <c r="E80" s="90" t="str">
        <f t="shared" si="5"/>
        <v>900129906</v>
      </c>
      <c r="F80" s="174"/>
      <c r="G80" s="188"/>
      <c r="H80" s="183"/>
      <c r="I80" s="183"/>
      <c r="J80" s="183"/>
    </row>
    <row r="81" spans="1:10" x14ac:dyDescent="0.2">
      <c r="A81" s="175">
        <v>9907</v>
      </c>
      <c r="B81" s="188" t="s">
        <v>372</v>
      </c>
      <c r="C81" s="89" t="str">
        <f t="shared" si="6"/>
        <v>Westerburg - Friedrich Konrad und Johanna Keiner-Stiftung</v>
      </c>
      <c r="D81" s="90" t="str">
        <f t="shared" si="4"/>
        <v>9907</v>
      </c>
      <c r="E81" s="90" t="str">
        <f t="shared" si="5"/>
        <v>900129907</v>
      </c>
      <c r="F81" s="174"/>
      <c r="G81" s="188"/>
      <c r="H81" s="183"/>
      <c r="I81" s="183"/>
      <c r="J81" s="183"/>
    </row>
    <row r="82" spans="1:10" x14ac:dyDescent="0.2">
      <c r="A82" s="175">
        <v>9908</v>
      </c>
      <c r="B82" s="188" t="s">
        <v>373</v>
      </c>
      <c r="C82" s="89" t="str">
        <f t="shared" si="6"/>
        <v>Ev. Jugendheim Dreifelden</v>
      </c>
      <c r="D82" s="90" t="str">
        <f t="shared" si="4"/>
        <v>9908</v>
      </c>
      <c r="E82" s="90" t="str">
        <f t="shared" si="5"/>
        <v>900129908</v>
      </c>
      <c r="F82" s="174"/>
      <c r="G82" s="188"/>
      <c r="H82" s="183"/>
      <c r="I82" s="183"/>
      <c r="J82" s="183"/>
    </row>
    <row r="83" spans="1:10" x14ac:dyDescent="0.2">
      <c r="A83" s="175">
        <v>9909</v>
      </c>
      <c r="B83" s="188" t="s">
        <v>374</v>
      </c>
      <c r="C83" s="89" t="str">
        <f t="shared" si="6"/>
        <v>Küsterbund</v>
      </c>
      <c r="D83" s="90" t="str">
        <f t="shared" si="4"/>
        <v>9909</v>
      </c>
      <c r="E83" s="90" t="str">
        <f t="shared" si="5"/>
        <v>900129909</v>
      </c>
      <c r="F83" s="174"/>
      <c r="G83" s="188"/>
      <c r="H83" s="183"/>
      <c r="I83" s="183"/>
      <c r="J83" s="183"/>
    </row>
    <row r="84" spans="1:10" x14ac:dyDescent="0.2">
      <c r="A84" s="175">
        <v>680301</v>
      </c>
      <c r="B84" s="188" t="s">
        <v>375</v>
      </c>
      <c r="C84" s="89" t="str">
        <f t="shared" ref="C84:C128" si="7">MID(B84,5,100)</f>
        <v>KiTa Rappelkiste Bornich</v>
      </c>
      <c r="D84" s="90" t="str">
        <f t="shared" si="4"/>
        <v>6803</v>
      </c>
      <c r="E84" s="90" t="str">
        <f t="shared" si="5"/>
        <v>900126803</v>
      </c>
      <c r="F84" s="174">
        <v>900126898</v>
      </c>
      <c r="G84" s="188" t="s">
        <v>296</v>
      </c>
      <c r="H84" s="183"/>
      <c r="I84" s="183"/>
      <c r="J84" s="183"/>
    </row>
    <row r="85" spans="1:10" x14ac:dyDescent="0.2">
      <c r="A85" s="175">
        <v>681101</v>
      </c>
      <c r="B85" s="188" t="s">
        <v>376</v>
      </c>
      <c r="C85" s="89" t="str">
        <f t="shared" si="7"/>
        <v>Integrative Kita Altendiez</v>
      </c>
      <c r="D85" s="90" t="str">
        <f t="shared" si="4"/>
        <v>6811</v>
      </c>
      <c r="E85" s="90" t="str">
        <f t="shared" si="5"/>
        <v>900126811</v>
      </c>
      <c r="F85" s="174">
        <v>900126898</v>
      </c>
      <c r="G85" s="188" t="s">
        <v>296</v>
      </c>
      <c r="H85" s="183"/>
      <c r="I85" s="183"/>
      <c r="J85" s="183"/>
    </row>
    <row r="86" spans="1:10" x14ac:dyDescent="0.2">
      <c r="A86" s="175">
        <v>681102</v>
      </c>
      <c r="B86" s="188" t="s">
        <v>377</v>
      </c>
      <c r="C86" s="89" t="str">
        <f t="shared" si="7"/>
        <v>KiTa Gückingen</v>
      </c>
      <c r="D86" s="90" t="str">
        <f t="shared" si="4"/>
        <v>6811</v>
      </c>
      <c r="E86" s="90" t="str">
        <f t="shared" si="5"/>
        <v>900126811</v>
      </c>
      <c r="F86" s="174">
        <v>900126898</v>
      </c>
      <c r="G86" s="188" t="s">
        <v>296</v>
      </c>
      <c r="H86" s="183"/>
      <c r="I86" s="183"/>
      <c r="J86" s="183"/>
    </row>
    <row r="87" spans="1:10" x14ac:dyDescent="0.2">
      <c r="A87" s="175">
        <v>681103</v>
      </c>
      <c r="B87" s="188" t="s">
        <v>378</v>
      </c>
      <c r="C87" s="89" t="str">
        <f t="shared" si="7"/>
        <v>KiTa Unterm Klangbaum Heistenbach</v>
      </c>
      <c r="D87" s="90" t="str">
        <f t="shared" si="4"/>
        <v>6811</v>
      </c>
      <c r="E87" s="90" t="str">
        <f t="shared" si="5"/>
        <v>900126811</v>
      </c>
      <c r="F87" s="174">
        <v>900126898</v>
      </c>
      <c r="G87" s="188" t="s">
        <v>296</v>
      </c>
      <c r="H87" s="183"/>
      <c r="I87" s="183"/>
      <c r="J87" s="183"/>
    </row>
    <row r="88" spans="1:10" x14ac:dyDescent="0.2">
      <c r="A88" s="175">
        <v>681104</v>
      </c>
      <c r="B88" s="188" t="s">
        <v>379</v>
      </c>
      <c r="C88" s="89" t="str">
        <f t="shared" si="7"/>
        <v>Hort Altendiez</v>
      </c>
      <c r="D88" s="90" t="str">
        <f t="shared" si="4"/>
        <v>6811</v>
      </c>
      <c r="E88" s="90" t="str">
        <f t="shared" si="5"/>
        <v>900126811</v>
      </c>
      <c r="F88" s="174">
        <v>900126898</v>
      </c>
      <c r="G88" s="188" t="s">
        <v>296</v>
      </c>
      <c r="H88" s="183"/>
      <c r="I88" s="183"/>
      <c r="J88" s="183"/>
    </row>
    <row r="89" spans="1:10" x14ac:dyDescent="0.2">
      <c r="A89" s="175">
        <v>681105</v>
      </c>
      <c r="B89" s="188" t="s">
        <v>380</v>
      </c>
      <c r="C89" s="89" t="str">
        <f t="shared" si="7"/>
        <v>KiTa Am Schlossberg Diez</v>
      </c>
      <c r="D89" s="90" t="str">
        <f t="shared" si="4"/>
        <v>6811</v>
      </c>
      <c r="E89" s="90" t="str">
        <f t="shared" si="5"/>
        <v>900126811</v>
      </c>
      <c r="F89" s="174">
        <v>900126898</v>
      </c>
      <c r="G89" s="188" t="s">
        <v>296</v>
      </c>
      <c r="H89" s="183"/>
      <c r="I89" s="183"/>
      <c r="J89" s="183"/>
    </row>
    <row r="90" spans="1:10" x14ac:dyDescent="0.2">
      <c r="A90" s="175">
        <v>681106</v>
      </c>
      <c r="B90" s="188" t="s">
        <v>381</v>
      </c>
      <c r="C90" s="89" t="str">
        <f t="shared" si="7"/>
        <v>KiTa Purzelbaum Birlenbach</v>
      </c>
      <c r="D90" s="90" t="str">
        <f t="shared" si="4"/>
        <v>6811</v>
      </c>
      <c r="E90" s="90" t="str">
        <f t="shared" si="5"/>
        <v>900126811</v>
      </c>
      <c r="F90" s="174">
        <v>900126898</v>
      </c>
      <c r="G90" s="188" t="s">
        <v>296</v>
      </c>
      <c r="H90" s="183"/>
      <c r="I90" s="183"/>
      <c r="J90" s="183"/>
    </row>
    <row r="91" spans="1:10" x14ac:dyDescent="0.2">
      <c r="A91" s="175">
        <v>681107</v>
      </c>
      <c r="B91" s="188" t="s">
        <v>382</v>
      </c>
      <c r="C91" s="89" t="str">
        <f t="shared" si="7"/>
        <v>KiTa Kinderhafen Diez</v>
      </c>
      <c r="D91" s="90" t="str">
        <f t="shared" si="4"/>
        <v>6811</v>
      </c>
      <c r="E91" s="90" t="str">
        <f t="shared" si="5"/>
        <v>900126811</v>
      </c>
      <c r="F91" s="174">
        <v>900126898</v>
      </c>
      <c r="G91" s="188" t="s">
        <v>296</v>
      </c>
      <c r="H91" s="183"/>
      <c r="I91" s="183"/>
      <c r="J91" s="183"/>
    </row>
    <row r="92" spans="1:10" x14ac:dyDescent="0.2">
      <c r="A92" s="175">
        <v>681108</v>
      </c>
      <c r="B92" s="188" t="s">
        <v>383</v>
      </c>
      <c r="C92" s="89" t="str">
        <f t="shared" si="7"/>
        <v>KiTa Am Hexenberg Diez</v>
      </c>
      <c r="D92" s="90" t="str">
        <f t="shared" si="4"/>
        <v>6811</v>
      </c>
      <c r="E92" s="90" t="str">
        <f t="shared" si="5"/>
        <v>900126811</v>
      </c>
      <c r="F92" s="174">
        <v>900126898</v>
      </c>
      <c r="G92" s="188" t="s">
        <v>296</v>
      </c>
      <c r="H92" s="183"/>
      <c r="I92" s="183"/>
      <c r="J92" s="183"/>
    </row>
    <row r="93" spans="1:10" x14ac:dyDescent="0.2">
      <c r="A93" s="175">
        <v>681109</v>
      </c>
      <c r="B93" s="188" t="s">
        <v>384</v>
      </c>
      <c r="C93" s="89" t="str">
        <f t="shared" si="7"/>
        <v>KiTa Hohe Straße Diez</v>
      </c>
      <c r="D93" s="90" t="str">
        <f t="shared" si="4"/>
        <v>6811</v>
      </c>
      <c r="E93" s="90" t="str">
        <f t="shared" si="5"/>
        <v>900126811</v>
      </c>
      <c r="F93" s="174">
        <v>900126898</v>
      </c>
      <c r="G93" s="188" t="s">
        <v>296</v>
      </c>
      <c r="H93" s="183"/>
      <c r="I93" s="183"/>
      <c r="J93" s="183"/>
    </row>
    <row r="94" spans="1:10" x14ac:dyDescent="0.2">
      <c r="A94" s="175">
        <v>681601</v>
      </c>
      <c r="B94" s="188" t="s">
        <v>385</v>
      </c>
      <c r="C94" s="89" t="str">
        <f t="shared" si="7"/>
        <v>KiTa Friedland Lahnstein</v>
      </c>
      <c r="D94" s="90" t="str">
        <f t="shared" si="4"/>
        <v>6816</v>
      </c>
      <c r="E94" s="90" t="str">
        <f t="shared" si="5"/>
        <v>900126816</v>
      </c>
      <c r="F94" s="174">
        <v>900126898</v>
      </c>
      <c r="G94" s="188" t="s">
        <v>296</v>
      </c>
      <c r="H94" s="183"/>
      <c r="I94" s="183"/>
      <c r="J94" s="183"/>
    </row>
    <row r="95" spans="1:10" x14ac:dyDescent="0.2">
      <c r="A95" s="175">
        <v>683601</v>
      </c>
      <c r="B95" s="188" t="s">
        <v>386</v>
      </c>
      <c r="C95" s="89" t="str">
        <f t="shared" si="7"/>
        <v>KiTa Villa Kunterbunt Lahnstein</v>
      </c>
      <c r="D95" s="90" t="str">
        <f t="shared" si="4"/>
        <v>6836</v>
      </c>
      <c r="E95" s="90" t="str">
        <f t="shared" si="5"/>
        <v>900126836</v>
      </c>
      <c r="F95" s="174">
        <v>900126898</v>
      </c>
      <c r="G95" s="188" t="s">
        <v>296</v>
      </c>
      <c r="H95" s="183"/>
      <c r="I95" s="183"/>
      <c r="J95" s="183"/>
    </row>
    <row r="96" spans="1:10" x14ac:dyDescent="0.2">
      <c r="A96" s="175">
        <v>683602</v>
      </c>
      <c r="B96" s="188" t="s">
        <v>387</v>
      </c>
      <c r="C96" s="89" t="str">
        <f t="shared" si="7"/>
        <v>KiTa Allerheiligenberg Lahnstein</v>
      </c>
      <c r="D96" s="90" t="str">
        <f t="shared" si="4"/>
        <v>6836</v>
      </c>
      <c r="E96" s="90" t="str">
        <f t="shared" si="5"/>
        <v>900126836</v>
      </c>
      <c r="F96" s="174">
        <v>900126898</v>
      </c>
      <c r="G96" s="188" t="s">
        <v>296</v>
      </c>
      <c r="H96" s="183"/>
      <c r="I96" s="183"/>
      <c r="J96" s="183"/>
    </row>
    <row r="97" spans="1:10" x14ac:dyDescent="0.2">
      <c r="A97" s="175">
        <v>689801</v>
      </c>
      <c r="B97" s="188" t="s">
        <v>388</v>
      </c>
      <c r="C97" s="89" t="str">
        <f t="shared" si="7"/>
        <v>KiTa Arche Noah Bad Ems</v>
      </c>
      <c r="D97" s="90" t="str">
        <f t="shared" si="4"/>
        <v>6898</v>
      </c>
      <c r="E97" s="90" t="str">
        <f t="shared" si="5"/>
        <v>900126898</v>
      </c>
      <c r="F97" s="174">
        <v>900126898</v>
      </c>
      <c r="G97" s="188" t="s">
        <v>296</v>
      </c>
      <c r="H97" s="183"/>
      <c r="I97" s="183"/>
      <c r="J97" s="183"/>
    </row>
    <row r="98" spans="1:10" x14ac:dyDescent="0.2">
      <c r="A98" s="175">
        <v>689802</v>
      </c>
      <c r="B98" s="188" t="s">
        <v>389</v>
      </c>
      <c r="C98" s="89" t="str">
        <f t="shared" si="7"/>
        <v>KiTa Haus des Kindes Braubach</v>
      </c>
      <c r="D98" s="90" t="str">
        <f t="shared" si="4"/>
        <v>6898</v>
      </c>
      <c r="E98" s="90" t="str">
        <f t="shared" si="5"/>
        <v>900126898</v>
      </c>
      <c r="F98" s="174">
        <v>900126898</v>
      </c>
      <c r="G98" s="188" t="s">
        <v>296</v>
      </c>
      <c r="H98" s="183"/>
      <c r="I98" s="183"/>
      <c r="J98" s="183"/>
    </row>
    <row r="99" spans="1:10" x14ac:dyDescent="0.2">
      <c r="A99" s="175">
        <v>689803</v>
      </c>
      <c r="B99" s="188" t="s">
        <v>390</v>
      </c>
      <c r="C99" s="89" t="str">
        <f t="shared" si="7"/>
        <v>KiTa Salto Vitale Burgschwalbach</v>
      </c>
      <c r="D99" s="90" t="str">
        <f t="shared" si="4"/>
        <v>6898</v>
      </c>
      <c r="E99" s="90" t="str">
        <f t="shared" si="5"/>
        <v>900126898</v>
      </c>
      <c r="F99" s="174">
        <v>900126898</v>
      </c>
      <c r="G99" s="188" t="s">
        <v>296</v>
      </c>
      <c r="H99" s="183"/>
      <c r="I99" s="183"/>
      <c r="J99" s="183"/>
    </row>
    <row r="100" spans="1:10" x14ac:dyDescent="0.2">
      <c r="A100" s="175">
        <v>689804</v>
      </c>
      <c r="B100" s="188" t="s">
        <v>391</v>
      </c>
      <c r="C100" s="89" t="str">
        <f t="shared" si="7"/>
        <v>KiTa Unterm Sternenzelt Flacht</v>
      </c>
      <c r="D100" s="90" t="str">
        <f t="shared" si="4"/>
        <v>6898</v>
      </c>
      <c r="E100" s="90" t="str">
        <f t="shared" si="5"/>
        <v>900126898</v>
      </c>
      <c r="F100" s="174">
        <v>900126898</v>
      </c>
      <c r="G100" s="188" t="s">
        <v>296</v>
      </c>
      <c r="H100" s="183"/>
      <c r="I100" s="183"/>
      <c r="J100" s="183"/>
    </row>
    <row r="101" spans="1:10" x14ac:dyDescent="0.2">
      <c r="A101" s="175">
        <v>689805</v>
      </c>
      <c r="B101" s="188" t="s">
        <v>392</v>
      </c>
      <c r="C101" s="89" t="str">
        <f t="shared" si="7"/>
        <v>KiTa Unterm Regenbogen Niederneisen</v>
      </c>
      <c r="D101" s="90" t="str">
        <f t="shared" si="4"/>
        <v>6898</v>
      </c>
      <c r="E101" s="90" t="str">
        <f t="shared" si="5"/>
        <v>900126898</v>
      </c>
      <c r="F101" s="174">
        <v>900126898</v>
      </c>
      <c r="G101" s="188" t="s">
        <v>296</v>
      </c>
      <c r="H101" s="183"/>
      <c r="I101" s="183"/>
      <c r="J101" s="183"/>
    </row>
    <row r="102" spans="1:10" x14ac:dyDescent="0.2">
      <c r="A102" s="175">
        <v>689806</v>
      </c>
      <c r="B102" s="188" t="s">
        <v>393</v>
      </c>
      <c r="C102" s="89" t="str">
        <f t="shared" si="7"/>
        <v>KiTa Frücht</v>
      </c>
      <c r="D102" s="90" t="str">
        <f t="shared" si="4"/>
        <v>6898</v>
      </c>
      <c r="E102" s="90" t="str">
        <f t="shared" si="5"/>
        <v>900126898</v>
      </c>
      <c r="F102" s="174">
        <v>900126898</v>
      </c>
      <c r="G102" s="188" t="s">
        <v>296</v>
      </c>
      <c r="H102" s="183"/>
      <c r="I102" s="183"/>
      <c r="J102" s="183"/>
    </row>
    <row r="103" spans="1:10" x14ac:dyDescent="0.2">
      <c r="A103" s="175">
        <v>689807</v>
      </c>
      <c r="B103" s="188" t="s">
        <v>394</v>
      </c>
      <c r="C103" s="89" t="str">
        <f t="shared" si="7"/>
        <v>KiTa Pusteblume Hahnstätten</v>
      </c>
      <c r="D103" s="90" t="str">
        <f t="shared" si="4"/>
        <v>6898</v>
      </c>
      <c r="E103" s="90" t="str">
        <f t="shared" si="5"/>
        <v>900126898</v>
      </c>
      <c r="F103" s="174">
        <v>900126898</v>
      </c>
      <c r="G103" s="188" t="s">
        <v>296</v>
      </c>
      <c r="H103" s="183"/>
      <c r="I103" s="183"/>
      <c r="J103" s="183"/>
    </row>
    <row r="104" spans="1:10" x14ac:dyDescent="0.2">
      <c r="A104" s="175">
        <v>689808</v>
      </c>
      <c r="B104" s="188" t="s">
        <v>395</v>
      </c>
      <c r="C104" s="89" t="str">
        <f t="shared" si="7"/>
        <v>KiTa Zwergenland Hahnstätten</v>
      </c>
      <c r="D104" s="90" t="str">
        <f t="shared" si="4"/>
        <v>6898</v>
      </c>
      <c r="E104" s="90" t="str">
        <f t="shared" si="5"/>
        <v>900126898</v>
      </c>
      <c r="F104" s="174">
        <v>900126898</v>
      </c>
      <c r="G104" s="188" t="s">
        <v>296</v>
      </c>
      <c r="H104" s="183"/>
      <c r="I104" s="183"/>
      <c r="J104" s="183"/>
    </row>
    <row r="105" spans="1:10" x14ac:dyDescent="0.2">
      <c r="A105" s="175">
        <v>689809</v>
      </c>
      <c r="B105" s="188" t="s">
        <v>396</v>
      </c>
      <c r="C105" s="89" t="str">
        <f t="shared" si="7"/>
        <v>KiTa Holzappel</v>
      </c>
      <c r="D105" s="90" t="str">
        <f t="shared" si="4"/>
        <v>6898</v>
      </c>
      <c r="E105" s="90" t="str">
        <f t="shared" si="5"/>
        <v>900126898</v>
      </c>
      <c r="F105" s="174">
        <v>900126898</v>
      </c>
      <c r="G105" s="188" t="s">
        <v>296</v>
      </c>
      <c r="H105" s="183"/>
      <c r="I105" s="183"/>
      <c r="J105" s="183"/>
    </row>
    <row r="106" spans="1:10" x14ac:dyDescent="0.2">
      <c r="A106" s="175">
        <v>689810</v>
      </c>
      <c r="B106" s="188" t="s">
        <v>397</v>
      </c>
      <c r="C106" s="89" t="str">
        <f t="shared" si="7"/>
        <v>Kinderhaus Sonnenschein Kaub</v>
      </c>
      <c r="D106" s="90" t="str">
        <f t="shared" si="4"/>
        <v>6898</v>
      </c>
      <c r="E106" s="90" t="str">
        <f t="shared" si="5"/>
        <v>900126898</v>
      </c>
      <c r="F106" s="174">
        <v>900126898</v>
      </c>
      <c r="G106" s="188" t="s">
        <v>296</v>
      </c>
      <c r="H106" s="183"/>
      <c r="I106" s="183"/>
      <c r="J106" s="183"/>
    </row>
    <row r="107" spans="1:10" x14ac:dyDescent="0.2">
      <c r="A107" s="175">
        <v>689811</v>
      </c>
      <c r="B107" s="188" t="s">
        <v>398</v>
      </c>
      <c r="C107" s="89" t="str">
        <f t="shared" si="7"/>
        <v>KiTa Garten für Kinder Katzenelnbogen</v>
      </c>
      <c r="D107" s="90" t="str">
        <f t="shared" si="4"/>
        <v>6898</v>
      </c>
      <c r="E107" s="90" t="str">
        <f t="shared" si="5"/>
        <v>900126898</v>
      </c>
      <c r="F107" s="174">
        <v>900126898</v>
      </c>
      <c r="G107" s="188" t="s">
        <v>296</v>
      </c>
      <c r="H107" s="183"/>
      <c r="I107" s="183"/>
      <c r="J107" s="183"/>
    </row>
    <row r="108" spans="1:10" x14ac:dyDescent="0.2">
      <c r="A108" s="175">
        <v>689812</v>
      </c>
      <c r="B108" s="188" t="s">
        <v>399</v>
      </c>
      <c r="C108" s="89" t="str">
        <f t="shared" si="7"/>
        <v>KiTa Rasselbande Weyer</v>
      </c>
      <c r="D108" s="90" t="str">
        <f t="shared" si="4"/>
        <v>6898</v>
      </c>
      <c r="E108" s="90" t="str">
        <f t="shared" si="5"/>
        <v>900126898</v>
      </c>
      <c r="F108" s="174">
        <v>900126898</v>
      </c>
      <c r="G108" s="188" t="s">
        <v>296</v>
      </c>
      <c r="H108" s="183"/>
      <c r="I108" s="183"/>
      <c r="J108" s="183"/>
    </row>
    <row r="109" spans="1:10" x14ac:dyDescent="0.2">
      <c r="A109" s="175">
        <v>689813</v>
      </c>
      <c r="B109" s="188" t="s">
        <v>400</v>
      </c>
      <c r="C109" s="89" t="str">
        <f t="shared" si="7"/>
        <v>KiTa Villa Kunterbunt Lohrheim</v>
      </c>
      <c r="D109" s="90" t="str">
        <f t="shared" si="4"/>
        <v>6898</v>
      </c>
      <c r="E109" s="90" t="str">
        <f t="shared" si="5"/>
        <v>900126898</v>
      </c>
      <c r="F109" s="174">
        <v>900126898</v>
      </c>
      <c r="G109" s="188" t="s">
        <v>296</v>
      </c>
      <c r="H109" s="183"/>
      <c r="I109" s="183"/>
      <c r="J109" s="183"/>
    </row>
    <row r="110" spans="1:10" x14ac:dyDescent="0.2">
      <c r="A110" s="175">
        <v>689814</v>
      </c>
      <c r="B110" s="188" t="s">
        <v>401</v>
      </c>
      <c r="C110" s="89" t="str">
        <f t="shared" si="7"/>
        <v>KiTa Gänseblümchen Oberneisen</v>
      </c>
      <c r="D110" s="90" t="str">
        <f t="shared" si="4"/>
        <v>6898</v>
      </c>
      <c r="E110" s="90" t="str">
        <f t="shared" si="5"/>
        <v>900126898</v>
      </c>
      <c r="F110" s="174">
        <v>900126898</v>
      </c>
      <c r="G110" s="188" t="s">
        <v>296</v>
      </c>
      <c r="H110" s="183"/>
      <c r="I110" s="183"/>
      <c r="J110" s="183"/>
    </row>
    <row r="111" spans="1:10" x14ac:dyDescent="0.2">
      <c r="A111" s="175">
        <v>689815</v>
      </c>
      <c r="B111" s="188" t="s">
        <v>402</v>
      </c>
      <c r="C111" s="89" t="str">
        <f t="shared" si="7"/>
        <v>KiTa Insel der Kinder Eppenrod</v>
      </c>
      <c r="D111" s="90" t="str">
        <f t="shared" si="4"/>
        <v>6898</v>
      </c>
      <c r="E111" s="90" t="str">
        <f t="shared" si="5"/>
        <v>900126898</v>
      </c>
      <c r="F111" s="174">
        <v>900126898</v>
      </c>
      <c r="G111" s="188" t="s">
        <v>296</v>
      </c>
      <c r="H111" s="183"/>
      <c r="I111" s="183"/>
      <c r="J111" s="183"/>
    </row>
    <row r="112" spans="1:10" x14ac:dyDescent="0.2">
      <c r="A112" s="175">
        <v>689816</v>
      </c>
      <c r="B112" s="188" t="s">
        <v>403</v>
      </c>
      <c r="C112" s="89" t="str">
        <f t="shared" si="7"/>
        <v>KiTa Kastanienplatz Lahnstein</v>
      </c>
      <c r="D112" s="90" t="str">
        <f t="shared" si="4"/>
        <v>6898</v>
      </c>
      <c r="E112" s="90" t="str">
        <f t="shared" si="5"/>
        <v>900126898</v>
      </c>
      <c r="F112" s="174">
        <v>900126898</v>
      </c>
      <c r="G112" s="188" t="s">
        <v>296</v>
      </c>
      <c r="H112" s="183"/>
      <c r="I112" s="183"/>
      <c r="J112" s="183"/>
    </row>
    <row r="113" spans="1:10" x14ac:dyDescent="0.2">
      <c r="A113" s="175">
        <v>689817</v>
      </c>
      <c r="B113" s="188" t="s">
        <v>404</v>
      </c>
      <c r="C113" s="89" t="str">
        <f t="shared" si="7"/>
        <v>KiTa Langenscheid</v>
      </c>
      <c r="D113" s="90" t="str">
        <f t="shared" si="4"/>
        <v>6898</v>
      </c>
      <c r="E113" s="90" t="str">
        <f t="shared" si="5"/>
        <v>900126898</v>
      </c>
      <c r="F113" s="174">
        <v>900126898</v>
      </c>
      <c r="G113" s="188" t="s">
        <v>296</v>
      </c>
      <c r="H113" s="183"/>
      <c r="I113" s="183"/>
      <c r="J113" s="183"/>
    </row>
    <row r="114" spans="1:10" x14ac:dyDescent="0.2">
      <c r="A114" s="175">
        <v>689818</v>
      </c>
      <c r="B114" s="189" t="s">
        <v>405</v>
      </c>
      <c r="C114" s="91" t="str">
        <f t="shared" si="7"/>
        <v>KiTa Niederwallmenach</v>
      </c>
      <c r="D114" s="90" t="str">
        <f t="shared" si="4"/>
        <v>6898</v>
      </c>
      <c r="E114" s="90" t="str">
        <f t="shared" si="5"/>
        <v>900126898</v>
      </c>
      <c r="F114" s="175">
        <v>900126898</v>
      </c>
      <c r="G114" s="189" t="s">
        <v>296</v>
      </c>
      <c r="H114" s="183"/>
      <c r="I114" s="183"/>
      <c r="J114" s="183"/>
    </row>
    <row r="115" spans="1:10" x14ac:dyDescent="0.2">
      <c r="A115" s="175">
        <v>689819</v>
      </c>
      <c r="B115" s="189" t="s">
        <v>406</v>
      </c>
      <c r="C115" s="91" t="str">
        <f t="shared" si="7"/>
        <v>KiTa Arche am Rhein St. Goarshausen</v>
      </c>
      <c r="D115" s="90" t="str">
        <f t="shared" si="4"/>
        <v>6898</v>
      </c>
      <c r="E115" s="90" t="str">
        <f t="shared" si="5"/>
        <v>900126898</v>
      </c>
      <c r="F115" s="175">
        <v>900126898</v>
      </c>
      <c r="G115" s="189" t="s">
        <v>296</v>
      </c>
      <c r="H115" s="183"/>
      <c r="I115" s="183"/>
      <c r="J115" s="183"/>
    </row>
    <row r="116" spans="1:10" x14ac:dyDescent="0.2">
      <c r="A116" s="175">
        <v>689820</v>
      </c>
      <c r="B116" s="189" t="s">
        <v>407</v>
      </c>
      <c r="C116" s="91" t="str">
        <f t="shared" si="7"/>
        <v>KiTa Pusteblume Nastätten</v>
      </c>
      <c r="D116" s="90" t="str">
        <f t="shared" si="4"/>
        <v>6898</v>
      </c>
      <c r="E116" s="90" t="str">
        <f t="shared" si="5"/>
        <v>900126898</v>
      </c>
      <c r="F116" s="175">
        <v>900126898</v>
      </c>
      <c r="G116" s="189" t="s">
        <v>296</v>
      </c>
      <c r="H116" s="183"/>
      <c r="I116" s="183"/>
      <c r="J116" s="183"/>
    </row>
    <row r="117" spans="1:10" x14ac:dyDescent="0.2">
      <c r="A117" s="175">
        <v>781101</v>
      </c>
      <c r="B117" s="189" t="s">
        <v>408</v>
      </c>
      <c r="C117" s="91" t="str">
        <f t="shared" si="7"/>
        <v>KiTa Kinderarche Höhr Grenzhausen</v>
      </c>
      <c r="D117" s="90" t="str">
        <f t="shared" si="4"/>
        <v>7811</v>
      </c>
      <c r="E117" s="90" t="str">
        <f t="shared" si="5"/>
        <v>900127811</v>
      </c>
      <c r="F117" s="175">
        <v>900127898</v>
      </c>
      <c r="G117" s="189" t="s">
        <v>339</v>
      </c>
      <c r="H117" s="183"/>
      <c r="I117" s="183"/>
      <c r="J117" s="183"/>
    </row>
    <row r="118" spans="1:10" x14ac:dyDescent="0.2">
      <c r="A118" s="175">
        <v>781102</v>
      </c>
      <c r="B118" s="189" t="s">
        <v>409</v>
      </c>
      <c r="C118" s="91" t="str">
        <f t="shared" si="7"/>
        <v>KiTa Regenbogen Emmerichenhain</v>
      </c>
      <c r="D118" s="90" t="str">
        <f t="shared" si="4"/>
        <v>7811</v>
      </c>
      <c r="E118" s="90" t="str">
        <f t="shared" si="5"/>
        <v>900127811</v>
      </c>
      <c r="F118" s="175">
        <v>900127898</v>
      </c>
      <c r="G118" s="189" t="s">
        <v>339</v>
      </c>
      <c r="H118" s="183"/>
      <c r="I118" s="183"/>
      <c r="J118" s="183"/>
    </row>
    <row r="119" spans="1:10" x14ac:dyDescent="0.2">
      <c r="A119" s="175">
        <v>781103</v>
      </c>
      <c r="B119" s="189" t="s">
        <v>410</v>
      </c>
      <c r="C119" s="91" t="str">
        <f t="shared" si="7"/>
        <v>KiTa Glückskind Freirachdorf</v>
      </c>
      <c r="D119" s="90" t="str">
        <f t="shared" si="4"/>
        <v>7811</v>
      </c>
      <c r="E119" s="90" t="str">
        <f t="shared" si="5"/>
        <v>900127811</v>
      </c>
      <c r="F119" s="175">
        <v>900127898</v>
      </c>
      <c r="G119" s="189" t="s">
        <v>339</v>
      </c>
      <c r="H119" s="183"/>
      <c r="I119" s="183"/>
      <c r="J119" s="183"/>
    </row>
    <row r="120" spans="1:10" x14ac:dyDescent="0.2">
      <c r="A120" s="175">
        <v>781104</v>
      </c>
      <c r="B120" s="189" t="s">
        <v>411</v>
      </c>
      <c r="C120" s="91" t="str">
        <f t="shared" si="7"/>
        <v>KiTa Garten Eden Gemünden</v>
      </c>
      <c r="D120" s="90" t="str">
        <f t="shared" si="4"/>
        <v>7811</v>
      </c>
      <c r="E120" s="90" t="str">
        <f t="shared" si="5"/>
        <v>900127811</v>
      </c>
      <c r="F120" s="175">
        <v>900127898</v>
      </c>
      <c r="G120" s="189" t="s">
        <v>339</v>
      </c>
      <c r="H120" s="183"/>
      <c r="I120" s="183"/>
      <c r="J120" s="183"/>
    </row>
    <row r="121" spans="1:10" x14ac:dyDescent="0.2">
      <c r="A121" s="175">
        <v>781105</v>
      </c>
      <c r="B121" s="189" t="s">
        <v>412</v>
      </c>
      <c r="C121" s="91" t="str">
        <f t="shared" si="7"/>
        <v>Kita Miteinander Hachenburg</v>
      </c>
      <c r="D121" s="90" t="str">
        <f t="shared" si="4"/>
        <v>7811</v>
      </c>
      <c r="E121" s="90" t="str">
        <f t="shared" si="5"/>
        <v>900127811</v>
      </c>
      <c r="F121" s="175">
        <v>900127898</v>
      </c>
      <c r="G121" s="189" t="s">
        <v>339</v>
      </c>
      <c r="H121" s="183"/>
      <c r="I121" s="183"/>
      <c r="J121" s="183"/>
    </row>
    <row r="122" spans="1:10" x14ac:dyDescent="0.2">
      <c r="A122" s="175">
        <v>781106</v>
      </c>
      <c r="B122" s="189" t="s">
        <v>413</v>
      </c>
      <c r="C122" s="91" t="str">
        <f t="shared" si="7"/>
        <v>KiTa Hilgert</v>
      </c>
      <c r="D122" s="90" t="str">
        <f t="shared" si="4"/>
        <v>7811</v>
      </c>
      <c r="E122" s="90" t="str">
        <f t="shared" si="5"/>
        <v>900127811</v>
      </c>
      <c r="F122" s="175">
        <v>900127898</v>
      </c>
      <c r="G122" s="189" t="s">
        <v>339</v>
      </c>
      <c r="H122" s="183"/>
      <c r="I122" s="183"/>
      <c r="J122" s="183"/>
    </row>
    <row r="123" spans="1:10" x14ac:dyDescent="0.2">
      <c r="A123" s="175">
        <v>781107</v>
      </c>
      <c r="B123" s="189" t="s">
        <v>414</v>
      </c>
      <c r="C123" s="91" t="str">
        <f t="shared" si="7"/>
        <v>KiTa Rehe</v>
      </c>
      <c r="D123" s="90" t="str">
        <f t="shared" si="4"/>
        <v>7811</v>
      </c>
      <c r="E123" s="90" t="str">
        <f t="shared" si="5"/>
        <v>900127811</v>
      </c>
      <c r="F123" s="175">
        <v>900127898</v>
      </c>
      <c r="G123" s="189" t="s">
        <v>339</v>
      </c>
      <c r="H123" s="183"/>
      <c r="I123" s="183"/>
      <c r="J123" s="183"/>
    </row>
    <row r="124" spans="1:10" x14ac:dyDescent="0.2">
      <c r="A124" s="175">
        <v>781108</v>
      </c>
      <c r="B124" s="189" t="s">
        <v>415</v>
      </c>
      <c r="C124" s="91" t="str">
        <f t="shared" si="7"/>
        <v>KiTa Plumpaquatsch Selters</v>
      </c>
      <c r="D124" s="90" t="str">
        <f t="shared" si="4"/>
        <v>7811</v>
      </c>
      <c r="E124" s="90" t="str">
        <f t="shared" si="5"/>
        <v>900127811</v>
      </c>
      <c r="F124" s="175">
        <v>900127898</v>
      </c>
      <c r="G124" s="189" t="s">
        <v>339</v>
      </c>
      <c r="H124" s="183"/>
      <c r="I124" s="183"/>
      <c r="J124" s="183"/>
    </row>
    <row r="125" spans="1:10" x14ac:dyDescent="0.2">
      <c r="A125" s="175">
        <v>781109</v>
      </c>
      <c r="B125" s="189" t="s">
        <v>416</v>
      </c>
      <c r="C125" s="91" t="str">
        <f t="shared" si="7"/>
        <v>KiTa Purzelbaum Wahlrod</v>
      </c>
      <c r="D125" s="90" t="str">
        <f t="shared" si="4"/>
        <v>7811</v>
      </c>
      <c r="E125" s="90" t="str">
        <f t="shared" si="5"/>
        <v>900127811</v>
      </c>
      <c r="F125" s="175">
        <v>900127898</v>
      </c>
      <c r="G125" s="189" t="s">
        <v>339</v>
      </c>
      <c r="H125" s="183"/>
      <c r="I125" s="183"/>
      <c r="J125" s="183"/>
    </row>
    <row r="126" spans="1:10" x14ac:dyDescent="0.2">
      <c r="A126" s="175">
        <v>781110</v>
      </c>
      <c r="B126" s="189" t="s">
        <v>417</v>
      </c>
      <c r="C126" s="91" t="str">
        <f t="shared" si="7"/>
        <v>KiTa Pfarrer Ninck Westerburg</v>
      </c>
      <c r="D126" s="90" t="str">
        <f t="shared" si="4"/>
        <v>7811</v>
      </c>
      <c r="E126" s="90" t="str">
        <f t="shared" si="5"/>
        <v>900127811</v>
      </c>
      <c r="F126" s="175">
        <v>900127898</v>
      </c>
      <c r="G126" s="189" t="s">
        <v>339</v>
      </c>
      <c r="H126" s="183"/>
      <c r="I126" s="183"/>
      <c r="J126" s="183"/>
    </row>
    <row r="127" spans="1:10" x14ac:dyDescent="0.2">
      <c r="A127" s="175">
        <v>781111</v>
      </c>
      <c r="B127" s="189" t="s">
        <v>418</v>
      </c>
      <c r="C127" s="91" t="str">
        <f t="shared" si="7"/>
        <v>KiTa Regenbogenland Wirges</v>
      </c>
      <c r="D127" s="90" t="str">
        <f t="shared" si="4"/>
        <v>7811</v>
      </c>
      <c r="E127" s="90" t="str">
        <f t="shared" si="5"/>
        <v>900127811</v>
      </c>
      <c r="F127" s="175">
        <v>900127898</v>
      </c>
      <c r="G127" s="189" t="s">
        <v>339</v>
      </c>
      <c r="H127" s="183"/>
      <c r="I127" s="183"/>
      <c r="J127" s="183"/>
    </row>
    <row r="128" spans="1:10" x14ac:dyDescent="0.2">
      <c r="A128" s="175">
        <v>782001</v>
      </c>
      <c r="B128" s="189" t="s">
        <v>419</v>
      </c>
      <c r="C128" s="91" t="str">
        <f t="shared" si="7"/>
        <v>KiTa Mogendorf</v>
      </c>
      <c r="D128" s="90" t="str">
        <f t="shared" si="4"/>
        <v>7820</v>
      </c>
      <c r="E128" s="90" t="str">
        <f t="shared" si="5"/>
        <v>900127820</v>
      </c>
      <c r="F128" s="175">
        <v>900127898</v>
      </c>
      <c r="G128" s="189" t="s">
        <v>339</v>
      </c>
      <c r="H128" s="183"/>
      <c r="I128" s="183"/>
      <c r="J128" s="183"/>
    </row>
    <row r="129" spans="1:10" x14ac:dyDescent="0.2">
      <c r="A129" s="177"/>
      <c r="B129" s="91"/>
      <c r="C129" s="91"/>
      <c r="D129" s="90"/>
      <c r="E129" s="90"/>
      <c r="F129" s="175"/>
      <c r="G129" s="182"/>
      <c r="H129" s="183"/>
      <c r="I129" s="183"/>
      <c r="J129" s="183"/>
    </row>
    <row r="130" spans="1:10" x14ac:dyDescent="0.2">
      <c r="A130" s="177"/>
      <c r="B130" s="91"/>
      <c r="C130" s="91"/>
      <c r="D130" s="90"/>
      <c r="E130" s="90"/>
      <c r="F130" s="175"/>
      <c r="G130" s="182"/>
      <c r="H130" s="183"/>
      <c r="I130" s="183"/>
      <c r="J130" s="183"/>
    </row>
    <row r="131" spans="1:10" x14ac:dyDescent="0.2">
      <c r="A131" s="177"/>
      <c r="B131" s="91"/>
      <c r="C131" s="91"/>
      <c r="D131" s="90"/>
      <c r="E131" s="90"/>
      <c r="F131" s="175"/>
      <c r="G131" s="182"/>
      <c r="H131" s="183"/>
      <c r="I131" s="183"/>
      <c r="J131" s="183"/>
    </row>
    <row r="132" spans="1:10" x14ac:dyDescent="0.2">
      <c r="A132" s="177"/>
      <c r="B132" s="91"/>
      <c r="C132" s="91"/>
      <c r="D132" s="90"/>
      <c r="E132" s="90"/>
      <c r="F132" s="175"/>
      <c r="G132" s="182"/>
      <c r="H132" s="183"/>
      <c r="I132" s="183"/>
      <c r="J132" s="183"/>
    </row>
    <row r="133" spans="1:10" x14ac:dyDescent="0.2">
      <c r="A133" s="177"/>
      <c r="B133" s="91"/>
      <c r="C133" s="91"/>
      <c r="D133" s="90"/>
      <c r="E133" s="90"/>
      <c r="F133" s="175"/>
      <c r="G133" s="182"/>
      <c r="H133" s="183"/>
      <c r="I133" s="183"/>
      <c r="J133" s="183"/>
    </row>
    <row r="134" spans="1:10" x14ac:dyDescent="0.2">
      <c r="A134" s="177"/>
      <c r="B134" s="91"/>
      <c r="C134" s="91"/>
      <c r="D134" s="90"/>
      <c r="E134" s="90"/>
      <c r="F134" s="175"/>
      <c r="G134" s="182"/>
      <c r="H134" s="183"/>
      <c r="I134" s="183"/>
      <c r="J134" s="183"/>
    </row>
    <row r="135" spans="1:10" x14ac:dyDescent="0.2">
      <c r="A135" s="177"/>
      <c r="B135" s="91"/>
      <c r="C135" s="91"/>
      <c r="D135" s="90"/>
      <c r="E135" s="90"/>
      <c r="F135" s="175"/>
      <c r="G135" s="182"/>
      <c r="H135" s="183"/>
      <c r="I135" s="183"/>
      <c r="J135" s="183"/>
    </row>
    <row r="136" spans="1:10" x14ac:dyDescent="0.2">
      <c r="A136" s="177"/>
      <c r="B136" s="91"/>
      <c r="C136" s="91"/>
      <c r="D136" s="90"/>
      <c r="E136" s="90"/>
      <c r="F136" s="175"/>
      <c r="G136" s="182"/>
      <c r="H136" s="183"/>
      <c r="I136" s="183"/>
      <c r="J136" s="183"/>
    </row>
    <row r="137" spans="1:10" x14ac:dyDescent="0.2">
      <c r="A137" s="177"/>
      <c r="B137" s="91"/>
      <c r="C137" s="91"/>
      <c r="D137" s="90"/>
      <c r="E137" s="90"/>
      <c r="F137" s="175"/>
      <c r="G137" s="182"/>
      <c r="H137" s="183"/>
      <c r="I137" s="183"/>
      <c r="J137" s="183"/>
    </row>
    <row r="138" spans="1:10" x14ac:dyDescent="0.2">
      <c r="A138" s="177"/>
      <c r="B138" s="91"/>
      <c r="C138" s="91"/>
      <c r="D138" s="90"/>
      <c r="E138" s="90"/>
      <c r="F138" s="175"/>
      <c r="G138" s="182"/>
      <c r="H138" s="183"/>
      <c r="I138" s="183"/>
      <c r="J138" s="183"/>
    </row>
    <row r="139" spans="1:10" x14ac:dyDescent="0.2">
      <c r="A139" s="177"/>
      <c r="B139" s="91"/>
      <c r="C139" s="91"/>
      <c r="D139" s="90"/>
      <c r="E139" s="90"/>
      <c r="F139" s="175"/>
      <c r="G139" s="182"/>
      <c r="H139" s="183"/>
      <c r="I139" s="183"/>
      <c r="J139" s="183"/>
    </row>
    <row r="140" spans="1:10" x14ac:dyDescent="0.2">
      <c r="A140" s="177"/>
      <c r="B140" s="91"/>
      <c r="C140" s="91"/>
      <c r="D140" s="90"/>
      <c r="E140" s="90"/>
      <c r="F140" s="175"/>
      <c r="G140" s="182"/>
      <c r="H140" s="183"/>
      <c r="I140" s="183"/>
      <c r="J140" s="183"/>
    </row>
    <row r="141" spans="1:10" x14ac:dyDescent="0.2">
      <c r="A141" s="177"/>
      <c r="B141" s="91"/>
      <c r="C141" s="91"/>
      <c r="D141" s="90"/>
      <c r="E141" s="90"/>
      <c r="F141" s="175"/>
      <c r="G141" s="182"/>
      <c r="H141" s="183"/>
      <c r="I141" s="183"/>
      <c r="J141" s="183"/>
    </row>
    <row r="142" spans="1:10" x14ac:dyDescent="0.2">
      <c r="A142" s="177"/>
      <c r="B142" s="91"/>
      <c r="C142" s="91"/>
      <c r="D142" s="90"/>
      <c r="E142" s="90"/>
      <c r="F142" s="175"/>
      <c r="G142" s="176"/>
      <c r="H142" s="183"/>
      <c r="I142" s="183"/>
      <c r="J142" s="183"/>
    </row>
    <row r="143" spans="1:10" x14ac:dyDescent="0.2">
      <c r="A143" s="177"/>
      <c r="B143" s="91"/>
      <c r="C143" s="91"/>
      <c r="D143" s="90"/>
      <c r="E143" s="90"/>
      <c r="F143" s="175"/>
      <c r="G143" s="176"/>
      <c r="H143" s="183"/>
      <c r="I143" s="183"/>
      <c r="J143" s="183"/>
    </row>
    <row r="144" spans="1:10" x14ac:dyDescent="0.2">
      <c r="A144" s="177"/>
      <c r="B144" s="91"/>
      <c r="C144" s="91"/>
      <c r="D144" s="90"/>
      <c r="E144" s="90"/>
      <c r="F144" s="175"/>
      <c r="G144" s="176"/>
      <c r="H144" s="183"/>
      <c r="I144" s="183"/>
      <c r="J144" s="183"/>
    </row>
    <row r="145" spans="1:10" x14ac:dyDescent="0.2">
      <c r="A145" s="177"/>
      <c r="B145" s="91"/>
      <c r="C145" s="91"/>
      <c r="D145" s="90"/>
      <c r="E145" s="90"/>
      <c r="F145" s="175"/>
      <c r="G145" s="176"/>
      <c r="H145" s="183"/>
      <c r="I145" s="183"/>
      <c r="J145" s="183"/>
    </row>
    <row r="146" spans="1:10" x14ac:dyDescent="0.2">
      <c r="A146" s="177"/>
      <c r="B146" s="91"/>
      <c r="C146" s="91"/>
      <c r="D146" s="90"/>
      <c r="E146" s="90"/>
      <c r="F146" s="175"/>
      <c r="G146" s="176"/>
      <c r="H146" s="183"/>
      <c r="I146" s="183"/>
      <c r="J146" s="183"/>
    </row>
    <row r="147" spans="1:10" x14ac:dyDescent="0.2">
      <c r="A147" s="90"/>
      <c r="B147" s="91"/>
      <c r="C147" s="91"/>
      <c r="D147" s="90"/>
      <c r="E147" s="90"/>
      <c r="F147" s="175"/>
      <c r="G147" s="176"/>
      <c r="H147" s="183"/>
      <c r="I147" s="183"/>
      <c r="J147" s="183"/>
    </row>
    <row r="148" spans="1:10" x14ac:dyDescent="0.2">
      <c r="A148" s="177"/>
      <c r="B148" s="91"/>
      <c r="C148" s="91"/>
      <c r="D148" s="90"/>
      <c r="E148" s="90"/>
      <c r="F148" s="175"/>
      <c r="G148" s="176"/>
      <c r="H148" s="183"/>
      <c r="I148" s="183"/>
      <c r="J148" s="183"/>
    </row>
    <row r="149" spans="1:10" x14ac:dyDescent="0.2">
      <c r="A149" s="90"/>
      <c r="B149" s="91"/>
      <c r="C149" s="91"/>
      <c r="D149" s="90"/>
      <c r="E149" s="90"/>
      <c r="F149" s="175"/>
      <c r="G149" s="176"/>
      <c r="H149" s="183"/>
      <c r="I149" s="183"/>
      <c r="J149" s="183"/>
    </row>
    <row r="150" spans="1:10" x14ac:dyDescent="0.2">
      <c r="A150" s="177"/>
      <c r="B150" s="91"/>
      <c r="C150" s="91"/>
      <c r="D150" s="90"/>
      <c r="E150" s="90"/>
      <c r="F150" s="175"/>
      <c r="G150" s="176"/>
      <c r="H150" s="183"/>
      <c r="I150" s="183"/>
      <c r="J150" s="183"/>
    </row>
    <row r="151" spans="1:10" x14ac:dyDescent="0.2">
      <c r="A151" s="90"/>
      <c r="B151" s="91"/>
      <c r="C151" s="91"/>
      <c r="D151" s="90"/>
      <c r="E151" s="90"/>
      <c r="F151" s="175"/>
      <c r="G151" s="176"/>
      <c r="H151" s="183"/>
      <c r="I151" s="183"/>
      <c r="J151" s="183"/>
    </row>
    <row r="152" spans="1:10" x14ac:dyDescent="0.2">
      <c r="A152" s="177"/>
      <c r="B152" s="91"/>
      <c r="C152" s="91"/>
      <c r="D152" s="90"/>
      <c r="E152" s="90"/>
      <c r="F152" s="175"/>
      <c r="G152" s="176"/>
      <c r="H152" s="183"/>
      <c r="I152" s="183"/>
      <c r="J152" s="183"/>
    </row>
    <row r="153" spans="1:10" x14ac:dyDescent="0.2">
      <c r="A153" s="90"/>
      <c r="B153" s="91"/>
      <c r="C153" s="91"/>
      <c r="D153" s="90"/>
      <c r="E153" s="90"/>
      <c r="F153" s="175"/>
      <c r="G153" s="176"/>
      <c r="H153" s="183"/>
      <c r="I153" s="183"/>
      <c r="J153" s="183"/>
    </row>
    <row r="154" spans="1:10" x14ac:dyDescent="0.2">
      <c r="A154" s="90"/>
      <c r="B154" s="91"/>
      <c r="C154" s="91"/>
      <c r="D154" s="90"/>
      <c r="E154" s="90"/>
      <c r="F154" s="175"/>
      <c r="G154" s="176"/>
      <c r="H154" s="183"/>
      <c r="I154" s="183"/>
      <c r="J154" s="183"/>
    </row>
    <row r="155" spans="1:10" x14ac:dyDescent="0.2">
      <c r="A155" s="177"/>
      <c r="B155" s="91"/>
      <c r="C155" s="91"/>
      <c r="D155" s="90"/>
      <c r="E155" s="90"/>
      <c r="F155" s="175"/>
      <c r="G155" s="176"/>
      <c r="H155" s="183"/>
      <c r="I155" s="183"/>
      <c r="J155" s="183"/>
    </row>
    <row r="156" spans="1:10" x14ac:dyDescent="0.2">
      <c r="A156" s="177"/>
      <c r="B156" s="91"/>
      <c r="C156" s="91"/>
      <c r="D156" s="90"/>
      <c r="E156" s="90"/>
      <c r="F156" s="175"/>
      <c r="G156" s="176"/>
      <c r="H156" s="183"/>
      <c r="I156" s="183"/>
      <c r="J156" s="183"/>
    </row>
    <row r="157" spans="1:10" x14ac:dyDescent="0.2">
      <c r="A157" s="177"/>
      <c r="B157" s="91"/>
      <c r="C157" s="91"/>
      <c r="D157" s="90"/>
      <c r="E157" s="90"/>
      <c r="F157" s="175"/>
      <c r="G157" s="176"/>
      <c r="H157" s="183"/>
      <c r="I157" s="183"/>
      <c r="J157" s="183"/>
    </row>
    <row r="158" spans="1:10" x14ac:dyDescent="0.2">
      <c r="A158" s="177"/>
      <c r="B158" s="91"/>
      <c r="C158" s="91"/>
      <c r="D158" s="90"/>
      <c r="E158" s="90"/>
      <c r="F158" s="175"/>
      <c r="G158" s="176"/>
      <c r="H158" s="183"/>
      <c r="I158" s="183"/>
      <c r="J158" s="183"/>
    </row>
    <row r="159" spans="1:10" x14ac:dyDescent="0.2">
      <c r="A159" s="177"/>
      <c r="B159" s="91"/>
      <c r="C159" s="91"/>
      <c r="D159" s="90"/>
      <c r="E159" s="90"/>
      <c r="F159" s="175"/>
      <c r="G159" s="176"/>
      <c r="H159" s="183"/>
      <c r="I159" s="183"/>
      <c r="J159" s="183"/>
    </row>
    <row r="160" spans="1:10" x14ac:dyDescent="0.2">
      <c r="A160" s="177"/>
      <c r="B160" s="91"/>
      <c r="C160" s="91"/>
      <c r="D160" s="90"/>
      <c r="E160" s="90"/>
      <c r="F160" s="175"/>
      <c r="G160" s="176"/>
      <c r="H160" s="183"/>
      <c r="I160" s="183"/>
      <c r="J160" s="183"/>
    </row>
    <row r="161" spans="1:10" x14ac:dyDescent="0.2">
      <c r="A161" s="177"/>
      <c r="B161" s="91"/>
      <c r="C161" s="91"/>
      <c r="D161" s="90"/>
      <c r="E161" s="90"/>
      <c r="F161" s="175"/>
      <c r="G161" s="176"/>
      <c r="H161" s="183"/>
      <c r="I161" s="183"/>
      <c r="J161" s="183"/>
    </row>
    <row r="162" spans="1:10" x14ac:dyDescent="0.2">
      <c r="A162" s="177"/>
      <c r="B162" s="91"/>
      <c r="C162" s="91"/>
      <c r="D162" s="90"/>
      <c r="E162" s="90"/>
      <c r="F162" s="175"/>
      <c r="G162" s="176"/>
      <c r="H162" s="183"/>
      <c r="I162" s="183"/>
      <c r="J162" s="183"/>
    </row>
    <row r="163" spans="1:10" x14ac:dyDescent="0.2">
      <c r="A163" s="177"/>
      <c r="B163" s="91"/>
      <c r="C163" s="91"/>
      <c r="D163" s="90"/>
      <c r="E163" s="90"/>
      <c r="F163" s="175"/>
      <c r="G163" s="176"/>
      <c r="H163" s="183"/>
      <c r="I163" s="183"/>
      <c r="J163" s="183"/>
    </row>
    <row r="164" spans="1:10" x14ac:dyDescent="0.2">
      <c r="A164" s="177"/>
      <c r="B164" s="91"/>
      <c r="C164" s="91"/>
      <c r="D164" s="90"/>
      <c r="E164" s="90"/>
      <c r="F164" s="175"/>
      <c r="G164" s="176"/>
      <c r="H164" s="183"/>
      <c r="I164" s="183"/>
      <c r="J164" s="183"/>
    </row>
    <row r="165" spans="1:10" x14ac:dyDescent="0.2">
      <c r="A165" s="177"/>
      <c r="B165" s="91"/>
      <c r="C165" s="91"/>
      <c r="D165" s="90"/>
      <c r="E165" s="90"/>
      <c r="F165" s="175"/>
      <c r="G165" s="176"/>
      <c r="H165" s="183"/>
      <c r="I165" s="183"/>
      <c r="J165" s="183"/>
    </row>
    <row r="166" spans="1:10" x14ac:dyDescent="0.2">
      <c r="A166" s="177"/>
      <c r="B166" s="91"/>
      <c r="C166" s="91"/>
      <c r="D166" s="90"/>
      <c r="E166" s="90"/>
      <c r="F166" s="175"/>
      <c r="G166" s="176"/>
      <c r="H166" s="183"/>
      <c r="I166" s="183"/>
      <c r="J166" s="183"/>
    </row>
    <row r="167" spans="1:10" x14ac:dyDescent="0.2">
      <c r="A167" s="177"/>
      <c r="B167" s="91"/>
      <c r="C167" s="91"/>
      <c r="D167" s="90"/>
      <c r="E167" s="90"/>
      <c r="F167" s="175"/>
      <c r="G167" s="176"/>
      <c r="H167" s="183"/>
      <c r="I167" s="183"/>
      <c r="J167" s="183"/>
    </row>
    <row r="168" spans="1:10" x14ac:dyDescent="0.2">
      <c r="A168" s="177"/>
      <c r="B168" s="91"/>
      <c r="C168" s="91"/>
      <c r="D168" s="90"/>
      <c r="E168" s="90"/>
      <c r="F168" s="175"/>
      <c r="G168" s="176"/>
      <c r="H168" s="183"/>
      <c r="I168" s="183"/>
      <c r="J168" s="183"/>
    </row>
    <row r="169" spans="1:10" x14ac:dyDescent="0.2">
      <c r="A169" s="177"/>
      <c r="B169" s="91"/>
      <c r="C169" s="91"/>
      <c r="D169" s="90"/>
      <c r="E169" s="90"/>
      <c r="F169" s="175"/>
      <c r="G169" s="176"/>
      <c r="H169" s="183"/>
      <c r="I169" s="183"/>
      <c r="J169" s="183"/>
    </row>
    <row r="170" spans="1:10" x14ac:dyDescent="0.2">
      <c r="A170" s="177"/>
      <c r="B170" s="91"/>
      <c r="C170" s="91"/>
      <c r="D170" s="90"/>
      <c r="E170" s="90"/>
      <c r="F170" s="175"/>
      <c r="G170" s="176"/>
      <c r="H170" s="183"/>
      <c r="I170" s="183"/>
      <c r="J170" s="183"/>
    </row>
    <row r="171" spans="1:10" x14ac:dyDescent="0.2">
      <c r="A171" s="177"/>
      <c r="B171" s="91"/>
      <c r="C171" s="91"/>
      <c r="D171" s="90"/>
      <c r="E171" s="90"/>
      <c r="F171" s="175"/>
      <c r="G171" s="176"/>
      <c r="H171" s="183"/>
      <c r="I171" s="183"/>
      <c r="J171" s="183"/>
    </row>
    <row r="172" spans="1:10" x14ac:dyDescent="0.2">
      <c r="A172" s="177"/>
      <c r="B172" s="91"/>
      <c r="C172" s="91"/>
      <c r="D172" s="90"/>
      <c r="E172" s="90"/>
      <c r="F172" s="175"/>
      <c r="G172" s="176"/>
      <c r="H172" s="183"/>
      <c r="I172" s="183"/>
      <c r="J172" s="183"/>
    </row>
    <row r="173" spans="1:10" x14ac:dyDescent="0.2">
      <c r="A173" s="177"/>
      <c r="B173" s="91"/>
      <c r="C173" s="91"/>
      <c r="D173" s="90"/>
      <c r="E173" s="90"/>
      <c r="F173" s="175"/>
      <c r="G173" s="176"/>
      <c r="H173" s="183"/>
      <c r="I173" s="183"/>
      <c r="J173" s="183"/>
    </row>
    <row r="174" spans="1:10" x14ac:dyDescent="0.2">
      <c r="A174" s="177"/>
      <c r="B174" s="91"/>
      <c r="C174" s="91"/>
      <c r="D174" s="90"/>
      <c r="E174" s="90"/>
      <c r="F174" s="175"/>
      <c r="G174" s="176"/>
      <c r="H174" s="183"/>
      <c r="I174" s="183"/>
      <c r="J174" s="183"/>
    </row>
    <row r="175" spans="1:10" x14ac:dyDescent="0.2">
      <c r="A175" s="177"/>
      <c r="B175" s="91"/>
      <c r="C175" s="91"/>
      <c r="D175" s="90"/>
      <c r="E175" s="90"/>
      <c r="F175" s="175"/>
      <c r="G175" s="176"/>
      <c r="H175" s="183"/>
      <c r="I175" s="183"/>
      <c r="J175" s="183"/>
    </row>
    <row r="176" spans="1:10" x14ac:dyDescent="0.2">
      <c r="A176" s="177"/>
      <c r="B176" s="91"/>
      <c r="C176" s="91"/>
      <c r="D176" s="90"/>
      <c r="E176" s="90"/>
      <c r="F176" s="175"/>
      <c r="G176" s="176"/>
      <c r="H176" s="183"/>
      <c r="I176" s="183"/>
      <c r="J176" s="183"/>
    </row>
    <row r="177" spans="1:10" x14ac:dyDescent="0.2">
      <c r="A177" s="177"/>
      <c r="B177" s="91"/>
      <c r="C177" s="91"/>
      <c r="D177" s="90"/>
      <c r="E177" s="90"/>
      <c r="F177" s="175"/>
      <c r="G177" s="176"/>
      <c r="H177" s="183"/>
      <c r="I177" s="183"/>
      <c r="J177" s="183"/>
    </row>
    <row r="178" spans="1:10" x14ac:dyDescent="0.2">
      <c r="A178" s="177"/>
      <c r="B178" s="91"/>
      <c r="C178" s="91"/>
      <c r="D178" s="90"/>
      <c r="E178" s="90"/>
      <c r="F178" s="175"/>
      <c r="G178" s="176"/>
      <c r="H178" s="183"/>
      <c r="I178" s="183"/>
      <c r="J178" s="183"/>
    </row>
    <row r="179" spans="1:10" x14ac:dyDescent="0.2">
      <c r="A179" s="177"/>
      <c r="B179" s="91"/>
      <c r="C179" s="91"/>
      <c r="D179" s="90"/>
      <c r="E179" s="90"/>
      <c r="F179" s="175"/>
      <c r="G179" s="176"/>
      <c r="H179" s="183"/>
      <c r="I179" s="183"/>
      <c r="J179" s="183"/>
    </row>
    <row r="180" spans="1:10" x14ac:dyDescent="0.2">
      <c r="A180" s="177"/>
      <c r="B180" s="91"/>
      <c r="C180" s="91"/>
      <c r="D180" s="90"/>
      <c r="E180" s="90"/>
      <c r="F180" s="175"/>
      <c r="G180" s="176"/>
      <c r="H180" s="183"/>
      <c r="I180" s="183"/>
      <c r="J180" s="183"/>
    </row>
    <row r="181" spans="1:10" x14ac:dyDescent="0.2">
      <c r="A181" s="177"/>
      <c r="B181" s="91"/>
      <c r="C181" s="91"/>
      <c r="D181" s="90"/>
      <c r="E181" s="90"/>
      <c r="F181" s="175"/>
      <c r="G181" s="176"/>
      <c r="H181" s="183"/>
      <c r="I181" s="183"/>
      <c r="J181" s="183"/>
    </row>
    <row r="182" spans="1:10" x14ac:dyDescent="0.2">
      <c r="A182" s="177"/>
      <c r="B182" s="91"/>
      <c r="C182" s="91"/>
      <c r="D182" s="90"/>
      <c r="E182" s="90"/>
      <c r="F182" s="175"/>
      <c r="G182" s="176"/>
      <c r="H182" s="183"/>
      <c r="I182" s="183"/>
      <c r="J182" s="183"/>
    </row>
    <row r="183" spans="1:10" x14ac:dyDescent="0.2">
      <c r="A183" s="177"/>
      <c r="B183" s="91"/>
      <c r="C183" s="91"/>
      <c r="D183" s="90"/>
      <c r="E183" s="90"/>
      <c r="F183" s="175"/>
      <c r="G183" s="176"/>
      <c r="H183" s="183"/>
      <c r="I183" s="183"/>
      <c r="J183" s="183"/>
    </row>
    <row r="184" spans="1:10" x14ac:dyDescent="0.2">
      <c r="A184" s="177"/>
      <c r="B184" s="91"/>
      <c r="C184" s="91"/>
      <c r="D184" s="90"/>
      <c r="E184" s="90"/>
      <c r="F184" s="175"/>
      <c r="G184" s="176"/>
      <c r="H184" s="183"/>
      <c r="I184" s="183"/>
      <c r="J184" s="183"/>
    </row>
    <row r="185" spans="1:10" x14ac:dyDescent="0.2">
      <c r="A185" s="177"/>
      <c r="B185" s="91"/>
      <c r="C185" s="91"/>
      <c r="D185" s="90"/>
      <c r="E185" s="90"/>
      <c r="F185" s="175"/>
      <c r="G185" s="176"/>
      <c r="H185" s="183"/>
      <c r="I185" s="183"/>
      <c r="J185" s="183"/>
    </row>
    <row r="186" spans="1:10" x14ac:dyDescent="0.2">
      <c r="A186" s="90"/>
      <c r="B186" s="91"/>
      <c r="C186" s="91"/>
      <c r="D186" s="90"/>
      <c r="E186" s="90"/>
      <c r="F186" s="175"/>
      <c r="G186" s="176"/>
      <c r="H186" s="183"/>
      <c r="I186" s="183"/>
      <c r="J186" s="183"/>
    </row>
    <row r="187" spans="1:10" x14ac:dyDescent="0.2">
      <c r="A187" s="177"/>
      <c r="B187" s="91"/>
      <c r="C187" s="91"/>
      <c r="D187" s="90"/>
      <c r="E187" s="90"/>
      <c r="F187" s="175"/>
      <c r="G187" s="176"/>
      <c r="H187" s="183"/>
      <c r="I187" s="183"/>
      <c r="J187" s="183"/>
    </row>
    <row r="188" spans="1:10" x14ac:dyDescent="0.2">
      <c r="A188" s="177"/>
      <c r="B188" s="91"/>
      <c r="C188" s="91"/>
      <c r="D188" s="90"/>
      <c r="E188" s="90"/>
      <c r="F188" s="175"/>
      <c r="G188" s="176"/>
      <c r="H188" s="183"/>
      <c r="I188" s="183"/>
      <c r="J188" s="183"/>
    </row>
    <row r="189" spans="1:10" x14ac:dyDescent="0.2">
      <c r="A189" s="177"/>
      <c r="B189" s="91"/>
      <c r="C189" s="91"/>
      <c r="D189" s="90"/>
      <c r="E189" s="90"/>
      <c r="F189" s="175"/>
      <c r="G189" s="176"/>
      <c r="H189" s="183"/>
      <c r="I189" s="183"/>
      <c r="J189" s="183"/>
    </row>
    <row r="190" spans="1:10" x14ac:dyDescent="0.2">
      <c r="A190" s="177"/>
      <c r="B190" s="91"/>
      <c r="C190" s="91"/>
      <c r="D190" s="90"/>
      <c r="E190" s="90"/>
      <c r="F190" s="175"/>
      <c r="G190" s="176"/>
      <c r="H190" s="183"/>
      <c r="I190" s="183"/>
      <c r="J190" s="183"/>
    </row>
    <row r="191" spans="1:10" x14ac:dyDescent="0.2">
      <c r="A191" s="177"/>
      <c r="B191" s="91"/>
      <c r="C191" s="91"/>
      <c r="D191" s="90"/>
      <c r="E191" s="90"/>
      <c r="F191" s="175"/>
      <c r="G191" s="176"/>
      <c r="H191" s="183"/>
      <c r="I191" s="183"/>
      <c r="J191" s="183"/>
    </row>
    <row r="192" spans="1:10" x14ac:dyDescent="0.2">
      <c r="A192" s="177"/>
      <c r="B192" s="91"/>
      <c r="C192" s="91"/>
      <c r="D192" s="90"/>
      <c r="E192" s="90"/>
      <c r="F192" s="175"/>
      <c r="G192" s="176"/>
      <c r="H192" s="183"/>
      <c r="I192" s="183"/>
      <c r="J192" s="183"/>
    </row>
    <row r="193" spans="1:10" x14ac:dyDescent="0.2">
      <c r="A193" s="177"/>
      <c r="B193" s="91"/>
      <c r="C193" s="91"/>
      <c r="D193" s="90"/>
      <c r="E193" s="90"/>
      <c r="F193" s="175"/>
      <c r="G193" s="176"/>
      <c r="H193" s="183"/>
      <c r="I193" s="183"/>
      <c r="J193" s="183"/>
    </row>
    <row r="194" spans="1:10" x14ac:dyDescent="0.2">
      <c r="A194" s="177"/>
      <c r="B194" s="91"/>
      <c r="C194" s="91"/>
      <c r="D194" s="90"/>
      <c r="E194" s="90"/>
      <c r="F194" s="175"/>
      <c r="G194" s="176"/>
      <c r="H194" s="183"/>
      <c r="I194" s="183"/>
      <c r="J194" s="183"/>
    </row>
    <row r="195" spans="1:10" x14ac:dyDescent="0.2">
      <c r="A195" s="177"/>
      <c r="B195" s="91"/>
      <c r="C195" s="91"/>
      <c r="D195" s="90"/>
      <c r="E195" s="90"/>
      <c r="F195" s="175"/>
      <c r="G195" s="176"/>
      <c r="H195" s="183"/>
      <c r="I195" s="183"/>
      <c r="J195" s="183"/>
    </row>
    <row r="196" spans="1:10" x14ac:dyDescent="0.2">
      <c r="A196" s="177"/>
      <c r="B196" s="91"/>
      <c r="C196" s="91"/>
      <c r="D196" s="90"/>
      <c r="E196" s="90"/>
      <c r="F196" s="175"/>
      <c r="G196" s="176"/>
      <c r="H196" s="183"/>
      <c r="I196" s="183"/>
      <c r="J196" s="183"/>
    </row>
    <row r="197" spans="1:10" x14ac:dyDescent="0.2">
      <c r="A197" s="177"/>
      <c r="B197" s="91"/>
      <c r="C197" s="91"/>
      <c r="D197" s="90"/>
      <c r="E197" s="90"/>
      <c r="F197" s="175"/>
      <c r="G197" s="176"/>
      <c r="H197" s="183"/>
      <c r="I197" s="183"/>
      <c r="J197" s="183"/>
    </row>
    <row r="198" spans="1:10" x14ac:dyDescent="0.2">
      <c r="A198" s="178"/>
      <c r="B198" s="184"/>
      <c r="C198" s="183"/>
      <c r="D198" s="25"/>
      <c r="E198" s="25"/>
      <c r="F198" s="25"/>
      <c r="G198" s="185"/>
      <c r="H198" s="183"/>
      <c r="I198" s="183"/>
      <c r="J198" s="183"/>
    </row>
    <row r="199" spans="1:10" x14ac:dyDescent="0.2">
      <c r="A199" s="178"/>
      <c r="B199" s="184"/>
      <c r="C199" s="183"/>
      <c r="D199" s="25"/>
      <c r="E199" s="25"/>
      <c r="F199" s="25"/>
      <c r="G199" s="185"/>
      <c r="H199" s="183"/>
      <c r="I199" s="183"/>
      <c r="J199" s="183"/>
    </row>
    <row r="200" spans="1:10" x14ac:dyDescent="0.2">
      <c r="A200" s="178"/>
      <c r="B200" s="184"/>
      <c r="C200" s="183"/>
      <c r="D200" s="25"/>
      <c r="E200" s="25"/>
      <c r="F200" s="25"/>
      <c r="G200" s="185"/>
      <c r="H200" s="183"/>
      <c r="I200" s="183"/>
      <c r="J200" s="183"/>
    </row>
    <row r="201" spans="1:10" x14ac:dyDescent="0.2">
      <c r="A201" s="178"/>
      <c r="B201" s="184"/>
      <c r="C201" s="183"/>
      <c r="D201" s="25"/>
      <c r="E201" s="25"/>
      <c r="F201" s="25"/>
      <c r="G201" s="185"/>
      <c r="H201" s="183"/>
      <c r="I201" s="183"/>
      <c r="J201" s="183"/>
    </row>
    <row r="202" spans="1:10" x14ac:dyDescent="0.2">
      <c r="A202" s="178"/>
      <c r="B202" s="184"/>
      <c r="C202" s="183"/>
      <c r="D202" s="25"/>
      <c r="E202" s="25"/>
      <c r="F202" s="25"/>
      <c r="G202" s="185"/>
      <c r="H202" s="183"/>
      <c r="I202" s="183"/>
      <c r="J202" s="183"/>
    </row>
    <row r="203" spans="1:10" x14ac:dyDescent="0.2">
      <c r="A203" s="178"/>
      <c r="B203" s="23"/>
      <c r="D203" s="25"/>
      <c r="E203" s="25"/>
      <c r="G203" s="27"/>
    </row>
    <row r="204" spans="1:10" x14ac:dyDescent="0.2">
      <c r="A204" s="178"/>
      <c r="B204" s="23"/>
      <c r="D204" s="25"/>
      <c r="E204" s="25"/>
      <c r="G204" s="27"/>
    </row>
    <row r="205" spans="1:10" x14ac:dyDescent="0.2">
      <c r="A205" s="178"/>
      <c r="B205" s="23"/>
      <c r="D205" s="25"/>
      <c r="E205" s="25"/>
      <c r="G205" s="27"/>
    </row>
    <row r="206" spans="1:10" x14ac:dyDescent="0.2">
      <c r="A206" s="178"/>
      <c r="B206" s="23"/>
      <c r="D206" s="25"/>
      <c r="E206" s="25"/>
      <c r="G206" s="27"/>
    </row>
    <row r="207" spans="1:10" x14ac:dyDescent="0.2">
      <c r="A207" s="178"/>
      <c r="B207" s="23"/>
      <c r="D207" s="25"/>
      <c r="E207" s="25"/>
      <c r="G207" s="27"/>
    </row>
    <row r="208" spans="1:10" x14ac:dyDescent="0.2">
      <c r="A208" s="178"/>
      <c r="B208" s="23"/>
      <c r="D208" s="25"/>
      <c r="E208" s="25"/>
      <c r="G208" s="27"/>
    </row>
    <row r="209" spans="1:7" x14ac:dyDescent="0.2">
      <c r="A209" s="178"/>
      <c r="B209" s="23"/>
      <c r="D209" s="25"/>
      <c r="E209" s="25"/>
      <c r="G209" s="27"/>
    </row>
    <row r="210" spans="1:7" x14ac:dyDescent="0.2">
      <c r="A210" s="178"/>
      <c r="B210" s="23"/>
      <c r="D210" s="25"/>
      <c r="E210" s="25"/>
      <c r="G210" s="27"/>
    </row>
    <row r="211" spans="1:7" x14ac:dyDescent="0.2">
      <c r="A211" s="178"/>
      <c r="B211" s="23"/>
      <c r="D211" s="25"/>
      <c r="E211" s="25"/>
      <c r="G211" s="27"/>
    </row>
    <row r="212" spans="1:7" x14ac:dyDescent="0.2">
      <c r="A212" s="178"/>
      <c r="B212" s="23"/>
      <c r="D212" s="25"/>
      <c r="E212" s="25"/>
      <c r="G212" s="27"/>
    </row>
    <row r="213" spans="1:7" x14ac:dyDescent="0.2">
      <c r="A213" s="178"/>
      <c r="B213" s="23"/>
      <c r="D213" s="25"/>
      <c r="E213" s="25"/>
      <c r="G213" s="27"/>
    </row>
    <row r="214" spans="1:7" x14ac:dyDescent="0.2">
      <c r="A214" s="178"/>
      <c r="B214" s="23"/>
      <c r="D214" s="25"/>
      <c r="E214" s="25"/>
      <c r="G214" s="27"/>
    </row>
    <row r="215" spans="1:7" x14ac:dyDescent="0.2">
      <c r="A215" s="178"/>
      <c r="B215" s="23"/>
      <c r="D215" s="25"/>
      <c r="E215" s="25"/>
      <c r="G215" s="27"/>
    </row>
    <row r="216" spans="1:7" x14ac:dyDescent="0.2">
      <c r="A216" s="178"/>
      <c r="B216" s="23"/>
      <c r="D216" s="25"/>
      <c r="E216" s="25"/>
      <c r="G216" s="27"/>
    </row>
    <row r="217" spans="1:7" x14ac:dyDescent="0.2">
      <c r="A217" s="178"/>
      <c r="B217" s="23"/>
      <c r="D217" s="25"/>
      <c r="E217" s="25"/>
      <c r="G217" s="27"/>
    </row>
    <row r="218" spans="1:7" x14ac:dyDescent="0.2">
      <c r="A218" s="178"/>
      <c r="B218" s="23"/>
      <c r="D218" s="25"/>
      <c r="E218" s="25"/>
      <c r="G218" s="27"/>
    </row>
    <row r="219" spans="1:7" x14ac:dyDescent="0.2">
      <c r="A219" s="178"/>
      <c r="B219" s="23"/>
      <c r="D219" s="25"/>
      <c r="E219" s="25"/>
      <c r="G219" s="27"/>
    </row>
    <row r="220" spans="1:7" x14ac:dyDescent="0.2">
      <c r="A220" s="178"/>
      <c r="B220" s="23"/>
      <c r="D220" s="25"/>
      <c r="E220" s="25"/>
      <c r="G220" s="27"/>
    </row>
    <row r="221" spans="1:7" x14ac:dyDescent="0.2">
      <c r="A221" s="178"/>
      <c r="B221" s="23"/>
      <c r="D221" s="25"/>
      <c r="E221" s="25"/>
      <c r="G221" s="27"/>
    </row>
    <row r="222" spans="1:7" x14ac:dyDescent="0.2">
      <c r="A222" s="178"/>
      <c r="B222" s="23"/>
      <c r="D222" s="25"/>
      <c r="E222" s="25"/>
      <c r="G222" s="27"/>
    </row>
    <row r="223" spans="1:7" x14ac:dyDescent="0.2">
      <c r="A223" s="178"/>
      <c r="B223" s="23"/>
      <c r="D223" s="25"/>
      <c r="E223" s="25"/>
      <c r="G223" s="27"/>
    </row>
    <row r="224" spans="1:7" x14ac:dyDescent="0.2">
      <c r="A224" s="178"/>
      <c r="B224" s="23"/>
      <c r="D224" s="25"/>
      <c r="E224" s="25"/>
      <c r="G224" s="27"/>
    </row>
    <row r="225" spans="1:7" x14ac:dyDescent="0.2">
      <c r="A225" s="178"/>
      <c r="B225" s="23"/>
      <c r="D225" s="25"/>
      <c r="E225" s="25"/>
      <c r="G225" s="27"/>
    </row>
    <row r="226" spans="1:7" x14ac:dyDescent="0.2">
      <c r="A226" s="178"/>
      <c r="B226" s="23"/>
      <c r="D226" s="25"/>
      <c r="E226" s="25"/>
      <c r="G226" s="27"/>
    </row>
    <row r="227" spans="1:7" x14ac:dyDescent="0.2">
      <c r="A227" s="178"/>
      <c r="B227" s="23"/>
      <c r="D227" s="25"/>
      <c r="E227" s="25"/>
      <c r="G227" s="27"/>
    </row>
    <row r="228" spans="1:7" x14ac:dyDescent="0.2">
      <c r="A228" s="178"/>
      <c r="B228" s="23"/>
      <c r="D228" s="25"/>
      <c r="E228" s="25"/>
      <c r="G228" s="27"/>
    </row>
    <row r="229" spans="1:7" x14ac:dyDescent="0.2">
      <c r="A229" s="178"/>
      <c r="B229" s="23"/>
      <c r="D229" s="25"/>
      <c r="E229" s="25"/>
      <c r="G229" s="27"/>
    </row>
    <row r="230" spans="1:7" x14ac:dyDescent="0.2">
      <c r="A230" s="178"/>
      <c r="B230" s="23"/>
      <c r="D230" s="25"/>
      <c r="E230" s="25"/>
      <c r="G230" s="27"/>
    </row>
    <row r="231" spans="1:7" x14ac:dyDescent="0.2">
      <c r="A231" s="178"/>
      <c r="B231" s="23"/>
      <c r="D231" s="25"/>
      <c r="E231" s="25"/>
      <c r="G231" s="27"/>
    </row>
    <row r="232" spans="1:7" x14ac:dyDescent="0.2">
      <c r="A232" s="178"/>
      <c r="B232" s="23"/>
      <c r="D232" s="25"/>
      <c r="E232" s="25"/>
      <c r="G232" s="27"/>
    </row>
    <row r="233" spans="1:7" x14ac:dyDescent="0.2">
      <c r="A233" s="178"/>
      <c r="B233" s="23"/>
      <c r="D233" s="25"/>
      <c r="E233" s="25"/>
      <c r="G233" s="27"/>
    </row>
    <row r="234" spans="1:7" x14ac:dyDescent="0.2">
      <c r="A234" s="178"/>
      <c r="B234" s="23"/>
      <c r="D234" s="25"/>
      <c r="E234" s="25"/>
      <c r="G234" s="27"/>
    </row>
    <row r="235" spans="1:7" x14ac:dyDescent="0.2">
      <c r="A235" s="178"/>
      <c r="B235" s="23"/>
      <c r="D235" s="25"/>
      <c r="E235" s="25"/>
      <c r="G235" s="27"/>
    </row>
    <row r="236" spans="1:7" x14ac:dyDescent="0.2">
      <c r="A236" s="178"/>
      <c r="B236" s="23"/>
      <c r="D236" s="25"/>
      <c r="E236" s="25"/>
      <c r="G236" s="27"/>
    </row>
    <row r="237" spans="1:7" x14ac:dyDescent="0.2">
      <c r="A237" s="178"/>
      <c r="B237" s="23"/>
      <c r="D237" s="25"/>
      <c r="E237" s="25"/>
      <c r="G237" s="27"/>
    </row>
    <row r="238" spans="1:7" x14ac:dyDescent="0.2">
      <c r="A238" s="178"/>
      <c r="B238" s="23"/>
      <c r="D238" s="25"/>
      <c r="E238" s="25"/>
      <c r="G238" s="27"/>
    </row>
    <row r="239" spans="1:7" x14ac:dyDescent="0.2">
      <c r="A239" s="178"/>
      <c r="B239" s="23"/>
      <c r="D239" s="25"/>
      <c r="E239" s="25"/>
      <c r="G239" s="27"/>
    </row>
  </sheetData>
  <sheetProtection password="C597" sheet="1" objects="1" scenarios="1" selectLockedCells="1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92D050"/>
    <pageSetUpPr fitToPage="1"/>
  </sheetPr>
  <dimension ref="A1:X47"/>
  <sheetViews>
    <sheetView showGridLines="0" tabSelected="1" topLeftCell="B1" zoomScaleNormal="100" workbookViewId="0">
      <selection activeCell="S4" sqref="S4"/>
    </sheetView>
  </sheetViews>
  <sheetFormatPr baseColWidth="10" defaultRowHeight="15" x14ac:dyDescent="0.25"/>
  <cols>
    <col min="1" max="1" width="15" style="158" hidden="1" customWidth="1"/>
    <col min="2" max="2" width="6.140625" style="66" customWidth="1"/>
    <col min="3" max="13" width="5.28515625" style="66" customWidth="1"/>
    <col min="14" max="15" width="4" style="66" customWidth="1"/>
    <col min="16" max="16" width="12" style="66" customWidth="1"/>
    <col min="17" max="17" width="16.5703125" style="66" customWidth="1"/>
    <col min="18" max="18" width="36" style="66" customWidth="1"/>
    <col min="19" max="19" width="40.5703125" style="66" customWidth="1"/>
    <col min="20" max="20" width="26.42578125" style="66" customWidth="1"/>
    <col min="21" max="21" width="29.28515625" style="66" customWidth="1"/>
    <col min="22" max="22" width="17.140625" style="66" customWidth="1"/>
    <col min="23" max="23" width="18.42578125" style="66" hidden="1" customWidth="1"/>
    <col min="24" max="24" width="14" style="66" bestFit="1" customWidth="1"/>
    <col min="25" max="16384" width="11.42578125" style="66"/>
  </cols>
  <sheetData>
    <row r="1" spans="2:20" ht="23.25" customHeight="1" x14ac:dyDescent="0.25">
      <c r="B1" s="129"/>
      <c r="C1" s="110"/>
      <c r="D1" s="110"/>
      <c r="E1" s="110"/>
      <c r="F1" s="110"/>
      <c r="G1" s="110"/>
      <c r="H1" s="110"/>
      <c r="I1" s="110"/>
      <c r="J1" s="110"/>
      <c r="K1" s="110"/>
      <c r="L1" s="128"/>
      <c r="M1" s="85"/>
      <c r="N1" s="85"/>
      <c r="O1" s="85"/>
      <c r="P1" s="85"/>
      <c r="Q1" s="85"/>
      <c r="R1" s="194" t="s">
        <v>280</v>
      </c>
      <c r="S1" s="195"/>
      <c r="T1" s="195"/>
    </row>
    <row r="2" spans="2:20" ht="15.75" x14ac:dyDescent="0.25">
      <c r="M2" s="85"/>
      <c r="N2" s="85"/>
      <c r="O2" s="85"/>
      <c r="P2" s="85"/>
      <c r="Q2" s="85"/>
      <c r="R2" s="203" t="s">
        <v>281</v>
      </c>
      <c r="S2" s="195"/>
      <c r="T2" s="195"/>
    </row>
    <row r="3" spans="2:20" ht="15" customHeight="1" x14ac:dyDescent="0.25">
      <c r="M3" s="85"/>
      <c r="N3" s="85"/>
      <c r="O3" s="85"/>
      <c r="P3" s="85"/>
      <c r="Q3" s="85"/>
      <c r="R3" s="134"/>
      <c r="S3" s="131"/>
      <c r="T3" s="131"/>
    </row>
    <row r="4" spans="2:20" ht="28.5" customHeight="1" x14ac:dyDescent="0.25">
      <c r="M4" s="85"/>
      <c r="N4" s="85"/>
      <c r="O4" s="85"/>
      <c r="P4" s="85"/>
      <c r="Q4" s="85"/>
      <c r="R4" s="161" t="s">
        <v>275</v>
      </c>
      <c r="S4" s="163"/>
      <c r="T4" s="162" t="str">
        <f>IF($S$4="","Bitte Rechtsträger-Nr. eintragen",VLOOKUP($S$4,RT!$A:$E,2,FALSE))</f>
        <v>Bitte Rechtsträger-Nr. eintragen</v>
      </c>
    </row>
    <row r="5" spans="2:20" ht="18" customHeight="1" x14ac:dyDescent="0.25">
      <c r="B5" s="198" t="str">
        <f>M5&amp;" - "&amp;M6</f>
        <v>Evang. Kirchengemeinde Musterhausen - Musterallee 44 - 66666 Musterhausen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200" t="s">
        <v>284</v>
      </c>
      <c r="N5" s="200"/>
      <c r="O5" s="200"/>
      <c r="P5" s="200"/>
      <c r="Q5" s="200"/>
      <c r="R5" s="85"/>
      <c r="S5" s="85"/>
      <c r="T5" s="85"/>
    </row>
    <row r="6" spans="2:20" x14ac:dyDescent="0.25">
      <c r="B6" s="192" t="str">
        <f>IF(S6="","Bitte Name des Rechnungsempfängers eintragen",S6)</f>
        <v>Bitte Name des Rechnungsempfängers eintragen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201" t="s">
        <v>285</v>
      </c>
      <c r="N6" s="201"/>
      <c r="O6" s="201"/>
      <c r="P6" s="201"/>
      <c r="Q6" s="201"/>
      <c r="R6" s="92" t="s">
        <v>276</v>
      </c>
      <c r="S6" s="164"/>
      <c r="T6" s="94" t="s">
        <v>277</v>
      </c>
    </row>
    <row r="7" spans="2:20" x14ac:dyDescent="0.25">
      <c r="B7" s="192" t="str">
        <f>IF(S7="","Bitte Anschrift des Rechnungsempfängers eintragen",S7)</f>
        <v>Bitte Anschrift des Rechnungsempfängers eintragen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201" t="s">
        <v>286</v>
      </c>
      <c r="N7" s="201"/>
      <c r="O7" s="201"/>
      <c r="P7" s="201"/>
      <c r="Q7" s="201"/>
      <c r="R7" s="92" t="s">
        <v>278</v>
      </c>
      <c r="S7" s="165"/>
      <c r="T7" s="94" t="s">
        <v>7</v>
      </c>
    </row>
    <row r="8" spans="2:20" x14ac:dyDescent="0.25"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R8" s="92" t="s">
        <v>279</v>
      </c>
      <c r="S8" s="166"/>
      <c r="T8" s="94" t="s">
        <v>7</v>
      </c>
    </row>
    <row r="9" spans="2:20" x14ac:dyDescent="0.25">
      <c r="B9" s="190" t="str">
        <f>IF(S8="","Bitte PLZ/Ort des Rechnungsempfängers eintragen",S8)</f>
        <v>Bitte PLZ/Ort des Rechnungsempfängers eintragen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205" t="s">
        <v>287</v>
      </c>
      <c r="N9" s="205"/>
      <c r="O9" s="205"/>
      <c r="P9" s="205"/>
      <c r="Q9" s="205"/>
      <c r="R9" s="105"/>
      <c r="S9" s="160"/>
      <c r="T9" s="106"/>
    </row>
    <row r="10" spans="2:20" x14ac:dyDescent="0.25"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205" t="s">
        <v>288</v>
      </c>
      <c r="N10" s="205"/>
      <c r="O10" s="205"/>
      <c r="P10" s="205"/>
      <c r="Q10" s="205"/>
      <c r="R10" s="93" t="s">
        <v>261</v>
      </c>
      <c r="S10" s="167"/>
      <c r="T10" s="94" t="s">
        <v>251</v>
      </c>
    </row>
    <row r="11" spans="2:20" x14ac:dyDescent="0.25"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85"/>
      <c r="N11" s="85"/>
      <c r="O11" s="85"/>
      <c r="P11" s="85"/>
      <c r="Q11" s="85"/>
      <c r="R11" s="93" t="s">
        <v>6</v>
      </c>
      <c r="S11" s="168"/>
      <c r="T11" s="94" t="s">
        <v>249</v>
      </c>
    </row>
    <row r="12" spans="2:20" ht="15" customHeight="1" x14ac:dyDescent="0.25"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1"/>
      <c r="N12" s="85"/>
      <c r="O12" s="111"/>
      <c r="P12" s="111"/>
      <c r="Q12" s="112"/>
      <c r="R12" s="93" t="s">
        <v>0</v>
      </c>
      <c r="S12" s="169"/>
      <c r="T12" s="94" t="s">
        <v>7</v>
      </c>
    </row>
    <row r="13" spans="2:20" ht="15" customHeight="1" x14ac:dyDescent="0.25">
      <c r="C13" s="116"/>
      <c r="D13" s="116"/>
      <c r="E13" s="116"/>
      <c r="F13" s="116"/>
      <c r="G13" s="116"/>
      <c r="H13" s="116"/>
      <c r="I13" s="116"/>
      <c r="J13" s="116"/>
      <c r="K13" s="116"/>
      <c r="P13" s="111"/>
      <c r="R13" s="93" t="s">
        <v>8</v>
      </c>
      <c r="S13" s="170"/>
      <c r="T13" s="94" t="s">
        <v>7</v>
      </c>
    </row>
    <row r="14" spans="2:20" ht="21.75" customHeight="1" x14ac:dyDescent="0.25">
      <c r="B14" s="191" t="s">
        <v>1</v>
      </c>
      <c r="C14" s="191"/>
      <c r="D14" s="191"/>
      <c r="E14" s="191"/>
      <c r="F14" s="191"/>
      <c r="G14" s="191"/>
      <c r="H14" s="116"/>
      <c r="I14" s="116"/>
      <c r="J14" s="116"/>
      <c r="K14" s="116"/>
      <c r="L14" s="125"/>
      <c r="M14" s="114"/>
      <c r="N14" s="114"/>
      <c r="O14" s="114" t="s">
        <v>8</v>
      </c>
      <c r="P14" s="113"/>
      <c r="Q14" s="127" t="str">
        <f>IF(S13="","",S13)</f>
        <v/>
      </c>
      <c r="R14" s="93"/>
      <c r="S14" s="121"/>
      <c r="T14" s="106"/>
    </row>
    <row r="15" spans="2:20" ht="15" customHeight="1" x14ac:dyDescent="0.25">
      <c r="B15" s="191"/>
      <c r="C15" s="191"/>
      <c r="D15" s="191"/>
      <c r="E15" s="191"/>
      <c r="F15" s="191"/>
      <c r="G15" s="191"/>
      <c r="H15" s="130"/>
      <c r="I15" s="130"/>
      <c r="J15" s="130"/>
      <c r="K15" s="130"/>
      <c r="L15" s="202" t="s">
        <v>0</v>
      </c>
      <c r="M15" s="202"/>
      <c r="N15" s="202"/>
      <c r="O15" s="202"/>
      <c r="P15" s="113"/>
      <c r="Q15" s="126" t="str">
        <f>IF(S12="","",S12)</f>
        <v/>
      </c>
      <c r="R15" s="93"/>
      <c r="S15" s="121"/>
      <c r="T15" s="106"/>
    </row>
    <row r="16" spans="2:20" x14ac:dyDescent="0.25"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92" t="s">
        <v>5</v>
      </c>
      <c r="S16" s="171"/>
      <c r="T16" s="124" t="s">
        <v>274</v>
      </c>
    </row>
    <row r="17" spans="1:24" x14ac:dyDescent="0.25">
      <c r="B17" s="199" t="str">
        <f>IF(S16="Lieferung","Lieferdatum",IF(R18="Leistungsdatum","Leistungsdatum",IF(S17="Leistung über mehrere Tage","Leistungszeitraum","")))</f>
        <v/>
      </c>
      <c r="C17" s="199"/>
      <c r="D17" s="199"/>
      <c r="E17" s="133" t="str">
        <f>IF(B17&lt;&gt;"Leistungszeitraum","","vom")</f>
        <v/>
      </c>
      <c r="F17" s="204" t="str">
        <f>IF(S18="","",S18)</f>
        <v/>
      </c>
      <c r="G17" s="204"/>
      <c r="H17" s="115" t="str">
        <f>IF(B17&lt;&gt;"Leistungszeitraum","","bis")</f>
        <v/>
      </c>
      <c r="I17" s="204" t="str">
        <f>IF(H17="","",S19)</f>
        <v/>
      </c>
      <c r="J17" s="204"/>
      <c r="K17" s="115"/>
      <c r="L17" s="128"/>
      <c r="M17" s="85"/>
      <c r="N17" s="85"/>
      <c r="O17" s="85"/>
      <c r="P17" s="85"/>
      <c r="Q17" s="85"/>
      <c r="R17" s="93" t="s">
        <v>250</v>
      </c>
      <c r="S17" s="172"/>
      <c r="T17" s="124" t="s">
        <v>274</v>
      </c>
    </row>
    <row r="18" spans="1:24" x14ac:dyDescent="0.2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85"/>
      <c r="N18" s="85"/>
      <c r="O18" s="85"/>
      <c r="P18" s="85"/>
      <c r="Q18" s="85"/>
      <c r="R18" s="93" t="str">
        <f>IF(S16="Lieferung","Lieferdatum",IF(S17="Leistung an einem Tag/Lieferung","Leistungsdatum","Leistungszeitraum Beginn"))</f>
        <v>Leistungszeitraum Beginn</v>
      </c>
      <c r="S18" s="173"/>
      <c r="T18" s="94" t="s">
        <v>7</v>
      </c>
    </row>
    <row r="19" spans="1:24" x14ac:dyDescent="0.25">
      <c r="B19" s="192" t="str">
        <f>IF(S16="Lieferung","Hiermit erlauben wir uns, Ihnen folgende Lieferung in Rechnung zu stellen:",IF(S16="sonstige Leistung","Hiermit erlauben wir uns, Ihnen folgende Leistung in Rechnung zu stellen:",""))</f>
        <v/>
      </c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93" t="str">
        <f>IF(S17="Leistung an einem Tag/Lieferung","","Leistungszeitraum Ende")</f>
        <v>Leistungszeitraum Ende</v>
      </c>
      <c r="S19" s="173"/>
      <c r="T19" s="94" t="str">
        <f>IF(R19="","","Bitte eintragen")</f>
        <v>Bitte eintragen</v>
      </c>
    </row>
    <row r="20" spans="1:24" x14ac:dyDescent="0.25"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24" x14ac:dyDescent="0.25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24" ht="27.75" customHeight="1" x14ac:dyDescent="0.25">
      <c r="B22" s="132" t="s">
        <v>4</v>
      </c>
      <c r="C22" s="197" t="s">
        <v>2</v>
      </c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6" t="s">
        <v>259</v>
      </c>
      <c r="O22" s="196"/>
      <c r="P22" s="132" t="s">
        <v>283</v>
      </c>
      <c r="Q22" s="118" t="s">
        <v>3</v>
      </c>
      <c r="R22" s="107" t="s">
        <v>253</v>
      </c>
      <c r="S22" s="107" t="s">
        <v>33</v>
      </c>
      <c r="T22" s="107" t="s">
        <v>248</v>
      </c>
      <c r="U22" s="108" t="s">
        <v>282</v>
      </c>
      <c r="V22" s="109" t="s">
        <v>254</v>
      </c>
      <c r="W22" s="86" t="s">
        <v>252</v>
      </c>
    </row>
    <row r="23" spans="1:24" ht="18.75" customHeight="1" x14ac:dyDescent="0.25">
      <c r="A23" s="159" t="str">
        <f>W23</f>
        <v/>
      </c>
      <c r="B23" s="119">
        <v>1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207"/>
      <c r="O23" s="207"/>
      <c r="P23" s="120"/>
      <c r="Q23" s="70" t="str">
        <f>IF(P23="","",N23*P23)</f>
        <v/>
      </c>
      <c r="R23" s="117"/>
      <c r="S23" s="100"/>
      <c r="T23" s="102"/>
      <c r="U23" s="101"/>
      <c r="V23" s="103"/>
      <c r="W23" s="72" t="str">
        <f>IF(S23="xxxxxx",CONCATENATE(999999,T23,1)*1,IFERROR(IF(V23="Ja",CONCATENATE(LEFT(S23,6),T23,"01"),IF(V23="Nein",CONCATENATE(LEFT(S23,6),T23,"02"),""))*1,""))</f>
        <v/>
      </c>
      <c r="X23" s="73"/>
    </row>
    <row r="24" spans="1:24" ht="18.75" customHeight="1" x14ac:dyDescent="0.25">
      <c r="A24" s="159" t="str">
        <f t="shared" ref="A24:A35" si="0">W24</f>
        <v/>
      </c>
      <c r="B24" s="119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207"/>
      <c r="O24" s="207"/>
      <c r="P24" s="120"/>
      <c r="Q24" s="70" t="str">
        <f t="shared" ref="Q24:Q35" si="1">IF(P24="","",N24*P24)</f>
        <v/>
      </c>
      <c r="R24" s="117"/>
      <c r="S24" s="100"/>
      <c r="T24" s="104"/>
      <c r="U24" s="101"/>
      <c r="V24" s="103"/>
      <c r="W24" s="72" t="str">
        <f>IF(S24="xxxxxx",CONCATENATE(999999,T24,1)*1,IFERROR(IF(V24="Ja",CONCATENATE(LEFT(S24,6),T24,"01"),IF(V24="Nein",CONCATENATE(LEFT(S24,6),T24,"03"),""))*1,""))</f>
        <v/>
      </c>
      <c r="X24" s="73"/>
    </row>
    <row r="25" spans="1:24" ht="18.75" customHeight="1" x14ac:dyDescent="0.25">
      <c r="A25" s="159" t="str">
        <f t="shared" si="0"/>
        <v/>
      </c>
      <c r="B25" s="119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207"/>
      <c r="O25" s="207"/>
      <c r="P25" s="120"/>
      <c r="Q25" s="70" t="str">
        <f t="shared" si="1"/>
        <v/>
      </c>
      <c r="R25" s="117"/>
      <c r="S25" s="100"/>
      <c r="T25" s="104"/>
      <c r="U25" s="101"/>
      <c r="V25" s="103"/>
      <c r="W25" s="72" t="str">
        <f>IF(S25="xxxxxx",CONCATENATE(999999,T25,1)*1,IFERROR(IF(V25="Ja",CONCATENATE(LEFT(S25,6),T25,"01"),IF(V25="Nein",CONCATENATE(LEFT(S25,6),T25,"04"),""))*1,""))</f>
        <v/>
      </c>
      <c r="X25" s="73"/>
    </row>
    <row r="26" spans="1:24" ht="18.75" customHeight="1" x14ac:dyDescent="0.25">
      <c r="A26" s="159" t="str">
        <f t="shared" si="0"/>
        <v/>
      </c>
      <c r="B26" s="119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207"/>
      <c r="O26" s="207"/>
      <c r="P26" s="120"/>
      <c r="Q26" s="70" t="str">
        <f t="shared" si="1"/>
        <v/>
      </c>
      <c r="R26" s="117"/>
      <c r="S26" s="100"/>
      <c r="T26" s="104"/>
      <c r="U26" s="101"/>
      <c r="V26" s="103"/>
      <c r="W26" s="72" t="str">
        <f>IF(S26="xxxxxx",CONCATENATE(999999,T26,1)*1,IFERROR(IF(V26="Ja",CONCATENATE(LEFT(S26,6),T26,"01"),IF(V26="Nein",CONCATENATE(LEFT(S26,6),T26,"05"),""))*1,""))</f>
        <v/>
      </c>
      <c r="X26" s="73"/>
    </row>
    <row r="27" spans="1:24" ht="18.75" customHeight="1" x14ac:dyDescent="0.25">
      <c r="A27" s="159" t="str">
        <f t="shared" si="0"/>
        <v/>
      </c>
      <c r="B27" s="119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207"/>
      <c r="O27" s="207"/>
      <c r="P27" s="120"/>
      <c r="Q27" s="70" t="str">
        <f t="shared" si="1"/>
        <v/>
      </c>
      <c r="R27" s="117"/>
      <c r="S27" s="100"/>
      <c r="T27" s="104"/>
      <c r="U27" s="101"/>
      <c r="V27" s="103"/>
      <c r="W27" s="72" t="str">
        <f>IF(S27="xxxxxx",CONCATENATE(999999,T27,1)*1,IFERROR(IF(V27="Ja",CONCATENATE(LEFT(S27,6),T27,"01"),IF(V27="Nein",CONCATENATE(LEFT(S27,6),T27,"06"),""))*1,""))</f>
        <v/>
      </c>
      <c r="X27" s="73"/>
    </row>
    <row r="28" spans="1:24" ht="18.75" customHeight="1" x14ac:dyDescent="0.25">
      <c r="A28" s="159" t="str">
        <f t="shared" si="0"/>
        <v/>
      </c>
      <c r="B28" s="119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207"/>
      <c r="O28" s="207"/>
      <c r="P28" s="120"/>
      <c r="Q28" s="70" t="str">
        <f t="shared" si="1"/>
        <v/>
      </c>
      <c r="R28" s="117"/>
      <c r="S28" s="100"/>
      <c r="T28" s="104"/>
      <c r="U28" s="101"/>
      <c r="V28" s="103"/>
      <c r="W28" s="72" t="str">
        <f>IF(S28="xxxxxx",CONCATENATE(999999,T28,1)*1,IFERROR(IF(V28="Ja",CONCATENATE(LEFT(S28,6),T28,"01"),IF(V28="Nein",CONCATENATE(LEFT(S28,6),T28,"07"),""))*1,""))</f>
        <v/>
      </c>
      <c r="X28" s="73"/>
    </row>
    <row r="29" spans="1:24" ht="18.75" customHeight="1" x14ac:dyDescent="0.25">
      <c r="A29" s="159" t="str">
        <f t="shared" si="0"/>
        <v/>
      </c>
      <c r="B29" s="119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207"/>
      <c r="O29" s="207"/>
      <c r="P29" s="120"/>
      <c r="Q29" s="70" t="str">
        <f t="shared" si="1"/>
        <v/>
      </c>
      <c r="R29" s="117"/>
      <c r="S29" s="100"/>
      <c r="T29" s="104"/>
      <c r="U29" s="101"/>
      <c r="V29" s="103"/>
      <c r="W29" s="72" t="str">
        <f>IF(S29="xxxxxx",CONCATENATE(999999,T29,1)*1,IFERROR(IF(V29="Ja",CONCATENATE(LEFT(S29,6),T29,"01"),IF(V29="Nein",CONCATENATE(LEFT(S29,6),T29,"08"),""))*1,""))</f>
        <v/>
      </c>
      <c r="X29" s="73"/>
    </row>
    <row r="30" spans="1:24" ht="18.75" customHeight="1" x14ac:dyDescent="0.25">
      <c r="A30" s="159" t="str">
        <f t="shared" si="0"/>
        <v/>
      </c>
      <c r="B30" s="119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207"/>
      <c r="O30" s="207"/>
      <c r="P30" s="120"/>
      <c r="Q30" s="70" t="str">
        <f t="shared" si="1"/>
        <v/>
      </c>
      <c r="R30" s="117"/>
      <c r="S30" s="100"/>
      <c r="T30" s="104"/>
      <c r="U30" s="101"/>
      <c r="V30" s="103"/>
      <c r="W30" s="72" t="str">
        <f>IF(S30="xxxxxx",CONCATENATE(999999,T30,1)*1,IFERROR(IF(V30="Ja",CONCATENATE(LEFT(S30,6),T30,"01"),IF(V30="Nein",CONCATENATE(LEFT(S30,6),T30,"09"),""))*1,""))</f>
        <v/>
      </c>
      <c r="X30" s="73"/>
    </row>
    <row r="31" spans="1:24" ht="18.75" customHeight="1" x14ac:dyDescent="0.25">
      <c r="A31" s="159" t="str">
        <f t="shared" si="0"/>
        <v/>
      </c>
      <c r="B31" s="119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207"/>
      <c r="O31" s="207"/>
      <c r="P31" s="120"/>
      <c r="Q31" s="70" t="str">
        <f t="shared" si="1"/>
        <v/>
      </c>
      <c r="R31" s="117"/>
      <c r="S31" s="100"/>
      <c r="T31" s="104"/>
      <c r="U31" s="101"/>
      <c r="V31" s="103"/>
      <c r="W31" s="72" t="str">
        <f>IF(S31="xxxxxx",CONCATENATE(999999,T31,1)*1,IFERROR(IF(V31="Ja",CONCATENATE(LEFT(S31,6),T31,"01"),IF(V31="Nein",CONCATENATE(LEFT(S31,6),T31,"10"),""))*1,""))</f>
        <v/>
      </c>
      <c r="X31" s="73"/>
    </row>
    <row r="32" spans="1:24" ht="18.75" customHeight="1" x14ac:dyDescent="0.25">
      <c r="A32" s="159" t="str">
        <f t="shared" si="0"/>
        <v/>
      </c>
      <c r="B32" s="119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207"/>
      <c r="O32" s="207"/>
      <c r="P32" s="120"/>
      <c r="Q32" s="70" t="str">
        <f t="shared" si="1"/>
        <v/>
      </c>
      <c r="R32" s="117"/>
      <c r="S32" s="100"/>
      <c r="T32" s="104"/>
      <c r="U32" s="101"/>
      <c r="V32" s="103"/>
      <c r="W32" s="72" t="str">
        <f>IF(S32="xxxxxx",CONCATENATE(999999,T32,1)*1,IFERROR(IF(V32="Ja",CONCATENATE(LEFT(S32,6),T32,"01"),IF(V32="Nein",CONCATENATE(LEFT(S32,6),T32,"11"),""))*1,""))</f>
        <v/>
      </c>
      <c r="X32" s="73"/>
    </row>
    <row r="33" spans="1:24" ht="18.75" customHeight="1" x14ac:dyDescent="0.25">
      <c r="A33" s="159" t="str">
        <f t="shared" si="0"/>
        <v/>
      </c>
      <c r="B33" s="119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207"/>
      <c r="O33" s="207"/>
      <c r="P33" s="120"/>
      <c r="Q33" s="70" t="str">
        <f t="shared" si="1"/>
        <v/>
      </c>
      <c r="R33" s="117"/>
      <c r="S33" s="100"/>
      <c r="T33" s="104"/>
      <c r="U33" s="101"/>
      <c r="V33" s="103"/>
      <c r="W33" s="72" t="str">
        <f>IF(S33="xxxxxx",CONCATENATE(999999,T33,1)*1,IFERROR(IF(V33="Ja",CONCATENATE(LEFT(S33,6),T33,"01"),IF(V33="Nein",CONCATENATE(LEFT(S33,6),T33,"12"),""))*1,""))</f>
        <v/>
      </c>
      <c r="X33" s="73"/>
    </row>
    <row r="34" spans="1:24" ht="18.75" customHeight="1" x14ac:dyDescent="0.25">
      <c r="A34" s="159" t="str">
        <f t="shared" si="0"/>
        <v/>
      </c>
      <c r="B34" s="119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207"/>
      <c r="O34" s="207"/>
      <c r="P34" s="120"/>
      <c r="Q34" s="70" t="str">
        <f t="shared" si="1"/>
        <v/>
      </c>
      <c r="R34" s="117"/>
      <c r="S34" s="100"/>
      <c r="T34" s="104"/>
      <c r="U34" s="101"/>
      <c r="V34" s="103"/>
      <c r="W34" s="72" t="str">
        <f>IF(S34="xxxxxx",CONCATENATE(999999,T34,1)*1,IFERROR(IF(V34="Ja",CONCATENATE(LEFT(S34,6),T34,"01"),IF(V34="Nein",CONCATENATE(LEFT(S34,6),T34,"13"),""))*1,""))</f>
        <v/>
      </c>
      <c r="X34" s="73"/>
    </row>
    <row r="35" spans="1:24" ht="18.75" customHeight="1" x14ac:dyDescent="0.25">
      <c r="A35" s="159" t="str">
        <f t="shared" si="0"/>
        <v/>
      </c>
      <c r="B35" s="119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207"/>
      <c r="O35" s="207"/>
      <c r="P35" s="120"/>
      <c r="Q35" s="70" t="str">
        <f t="shared" si="1"/>
        <v/>
      </c>
      <c r="R35" s="117"/>
      <c r="S35" s="100"/>
      <c r="T35" s="104"/>
      <c r="U35" s="101"/>
      <c r="V35" s="103"/>
      <c r="W35" s="72" t="str">
        <f>IF(S35="xxxxxx",CONCATENATE(999999,T35,1)*1,IFERROR(IF(V35="Ja",CONCATENATE(LEFT(S35,6),T35,"01"),IF(V35="Nein",CONCATENATE(LEFT(S35,6),T35,"14"),""))*1,""))</f>
        <v/>
      </c>
      <c r="X35" s="73"/>
    </row>
    <row r="36" spans="1:24" ht="15" customHeight="1" x14ac:dyDescent="0.2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8"/>
      <c r="M36" s="69"/>
      <c r="N36" s="71"/>
      <c r="O36" s="196" t="s">
        <v>11</v>
      </c>
      <c r="P36" s="196"/>
      <c r="Q36" s="206">
        <f>SUM(Q23:Q35)</f>
        <v>0</v>
      </c>
    </row>
    <row r="37" spans="1:24" ht="15" customHeight="1" x14ac:dyDescent="0.2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8"/>
      <c r="M37" s="69"/>
      <c r="N37" s="71"/>
      <c r="O37" s="196"/>
      <c r="P37" s="196"/>
      <c r="Q37" s="206"/>
    </row>
    <row r="38" spans="1:24" x14ac:dyDescent="0.2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9"/>
      <c r="N38" s="71"/>
      <c r="O38" s="196"/>
      <c r="P38" s="196"/>
      <c r="Q38" s="206"/>
      <c r="R38" s="74"/>
      <c r="S38" s="87"/>
      <c r="T38" s="88"/>
    </row>
    <row r="39" spans="1:24" ht="15" customHeight="1" x14ac:dyDescent="0.25">
      <c r="B39" s="210" t="str">
        <f>CONCATENATE("Bitte überweisen Sie den Rechnungsbetrag in Höhe von ",Q36," Euro innerhalb von ",IF(S11="","XX",S11)," Tagen ab Rechnungsdatum unter Angabe der Rechnungsnummer an die unten genannte Bankverbindung")</f>
        <v>Bitte überweisen Sie den Rechnungsbetrag in Höhe von 0 Euro innerhalb von XX Tagen ab Rechnungsdatum unter Angabe der Rechnungsnummer an die unten genannte Bankverbindung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71"/>
    </row>
    <row r="40" spans="1:24" x14ac:dyDescent="0.25"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71"/>
    </row>
    <row r="41" spans="1:24" x14ac:dyDescent="0.25"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71"/>
    </row>
    <row r="42" spans="1:24" x14ac:dyDescent="0.25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</row>
    <row r="43" spans="1:24" x14ac:dyDescent="0.25">
      <c r="B43" s="85" t="s">
        <v>9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</row>
    <row r="46" spans="1:24" x14ac:dyDescent="0.25">
      <c r="B46" s="208" t="str">
        <f>IF(M5="","",M5)</f>
        <v>Evang. Kirchengemeinde Musterhausen</v>
      </c>
      <c r="C46" s="208"/>
      <c r="D46" s="208"/>
      <c r="E46" s="208"/>
      <c r="F46" s="208"/>
      <c r="G46" s="208"/>
      <c r="H46" s="208"/>
      <c r="I46" s="208"/>
      <c r="J46" s="208"/>
    </row>
    <row r="47" spans="1:24" x14ac:dyDescent="0.25">
      <c r="B47" s="209" t="str">
        <f>IF(S10="","",S10)</f>
        <v/>
      </c>
      <c r="C47" s="209"/>
      <c r="D47" s="209"/>
      <c r="E47" s="209"/>
      <c r="F47" s="209"/>
      <c r="G47" s="209"/>
      <c r="H47" s="209"/>
      <c r="I47" s="209"/>
      <c r="J47" s="209"/>
    </row>
  </sheetData>
  <sheetProtection algorithmName="SHA-512" hashValue="Rv5Eyg7SDOwSyg+w8yoLAzPRYwChBUxjWct1F/BKWW5PEzfFN2xHRc4ZI1InOBAeUfbQrtIJns8V6ViljxugSg==" saltValue="g98nukmkhKVl+0g8+ai7UQ==" spinCount="100000" sheet="1" selectLockedCells="1"/>
  <mergeCells count="50">
    <mergeCell ref="B46:J46"/>
    <mergeCell ref="B47:J47"/>
    <mergeCell ref="B39:L41"/>
    <mergeCell ref="N23:O23"/>
    <mergeCell ref="N24:O24"/>
    <mergeCell ref="N25:O25"/>
    <mergeCell ref="N26:O26"/>
    <mergeCell ref="C33:M33"/>
    <mergeCell ref="C34:M34"/>
    <mergeCell ref="C35:M35"/>
    <mergeCell ref="N32:O32"/>
    <mergeCell ref="N27:O27"/>
    <mergeCell ref="N28:O28"/>
    <mergeCell ref="N29:O29"/>
    <mergeCell ref="N30:O30"/>
    <mergeCell ref="N31:O31"/>
    <mergeCell ref="Q36:Q38"/>
    <mergeCell ref="O36:P38"/>
    <mergeCell ref="N33:O33"/>
    <mergeCell ref="N34:O34"/>
    <mergeCell ref="N35:O35"/>
    <mergeCell ref="R1:T1"/>
    <mergeCell ref="N22:O22"/>
    <mergeCell ref="C22:M22"/>
    <mergeCell ref="B5:L5"/>
    <mergeCell ref="B17:D17"/>
    <mergeCell ref="M5:Q5"/>
    <mergeCell ref="M6:Q6"/>
    <mergeCell ref="L15:O15"/>
    <mergeCell ref="R2:T2"/>
    <mergeCell ref="F17:G17"/>
    <mergeCell ref="I17:J17"/>
    <mergeCell ref="M7:Q7"/>
    <mergeCell ref="M9:Q9"/>
    <mergeCell ref="M10:Q10"/>
    <mergeCell ref="B6:L6"/>
    <mergeCell ref="B7:L7"/>
    <mergeCell ref="C30:M30"/>
    <mergeCell ref="C31:M31"/>
    <mergeCell ref="C32:M32"/>
    <mergeCell ref="C23:M23"/>
    <mergeCell ref="C24:M24"/>
    <mergeCell ref="C25:M25"/>
    <mergeCell ref="C26:M26"/>
    <mergeCell ref="C27:M27"/>
    <mergeCell ref="B9:L9"/>
    <mergeCell ref="B14:G15"/>
    <mergeCell ref="B19:Q19"/>
    <mergeCell ref="C28:M28"/>
    <mergeCell ref="C29:M29"/>
  </mergeCells>
  <dataValidations count="7">
    <dataValidation type="list" allowBlank="1" showInputMessage="1" showErrorMessage="1" sqref="S23:S35">
      <formula1>INDIRECT(R23)</formula1>
    </dataValidation>
    <dataValidation type="list" allowBlank="1" showInputMessage="1" showErrorMessage="1" sqref="S16">
      <formula1>"Lieferung,sonstige Leistung"</formula1>
    </dataValidation>
    <dataValidation type="list" allowBlank="1" showInputMessage="1" showErrorMessage="1" sqref="S17">
      <formula1>"Leistung an einem Tag/Lieferung, Leistung über mehrere Tage"</formula1>
    </dataValidation>
    <dataValidation errorStyle="information" operator="lessThanOrEqual" allowBlank="1" showErrorMessage="1" error="Bitte tragen Sie eine Bezeichnung der Lieferung/Leistung ein!" sqref="C23"/>
    <dataValidation type="list" allowBlank="1" showInputMessage="1" showErrorMessage="1" sqref="V23:V35">
      <formula1>"Ja,Nein"</formula1>
    </dataValidation>
    <dataValidation type="textLength" operator="lessThanOrEqual" allowBlank="1" showInputMessage="1" showErrorMessage="1" sqref="U23:U35">
      <formula1>30</formula1>
    </dataValidation>
    <dataValidation type="list" allowBlank="1" showInputMessage="1" showErrorMessage="1" sqref="R23:R35">
      <formula1>"Prozent19,Prozent7,Prozent0,nicht_steuerbar,zu_klären"</formula1>
    </dataValidation>
  </dataValidations>
  <pageMargins left="0.6" right="0.43307086614173229" top="0.61" bottom="0.71" header="0.25" footer="0.3"/>
  <pageSetup paperSize="9" scale="91" fitToHeight="0" orientation="portrait" r:id="rId1"/>
  <headerFooter alignWithMargins="0">
    <oddFooter>&amp;L&amp;"-,Fett Kursiv"Bankverbindung:&amp;"-,Standard"
Kontoinhaber - Kreditinstitut - IBAN - BIC&amp;R&amp;10Steuernummer:&amp;11
&amp;8Seite &amp;P von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92D050"/>
    <pageSetUpPr fitToPage="1"/>
  </sheetPr>
  <dimension ref="A1:R35"/>
  <sheetViews>
    <sheetView showGridLines="0" zoomScaleNormal="100" workbookViewId="0">
      <selection activeCell="B11" sqref="B11:H11"/>
    </sheetView>
  </sheetViews>
  <sheetFormatPr baseColWidth="10" defaultRowHeight="12.75" x14ac:dyDescent="0.2"/>
  <cols>
    <col min="1" max="1" width="20.7109375" style="28" customWidth="1"/>
    <col min="2" max="3" width="8" style="28" customWidth="1"/>
    <col min="4" max="4" width="6.28515625" style="28" customWidth="1"/>
    <col min="5" max="7" width="8" style="28" customWidth="1"/>
    <col min="8" max="8" width="12.28515625" style="28" customWidth="1"/>
    <col min="9" max="9" width="14.42578125" style="28" customWidth="1"/>
    <col min="10" max="12" width="26.42578125" style="28" customWidth="1"/>
    <col min="13" max="13" width="13.5703125" style="60" hidden="1" customWidth="1"/>
    <col min="14" max="14" width="20.85546875" style="28" hidden="1" customWidth="1"/>
    <col min="15" max="15" width="13" style="28" hidden="1" customWidth="1"/>
    <col min="16" max="16" width="13" style="28" customWidth="1"/>
    <col min="17" max="16384" width="11.42578125" style="28"/>
  </cols>
  <sheetData>
    <row r="1" spans="1:13" x14ac:dyDescent="0.2">
      <c r="J1" s="96"/>
    </row>
    <row r="2" spans="1:13" ht="12.75" customHeight="1" x14ac:dyDescent="0.2">
      <c r="B2" s="223" t="s">
        <v>21</v>
      </c>
      <c r="C2" s="223"/>
      <c r="D2" s="223"/>
      <c r="E2" s="223"/>
      <c r="G2" s="29"/>
      <c r="H2" s="224" t="str">
        <f>IF('Rechnung Bruttoverbucher'!$S$4="","RT fehlt !",VLOOKUP('Rechnung Bruttoverbucher'!$S$4,RT!$A:$E,5,FALSE))</f>
        <v>RT fehlt !</v>
      </c>
      <c r="I2" s="224"/>
      <c r="J2" s="95"/>
      <c r="K2" s="216"/>
      <c r="L2" s="216"/>
    </row>
    <row r="3" spans="1:13" ht="12.75" customHeight="1" x14ac:dyDescent="0.2">
      <c r="B3" s="223"/>
      <c r="C3" s="223"/>
      <c r="D3" s="223"/>
      <c r="E3" s="223"/>
      <c r="F3" s="29"/>
      <c r="G3" s="29"/>
      <c r="H3" s="224"/>
      <c r="I3" s="224"/>
      <c r="J3" s="95"/>
      <c r="K3" s="216"/>
      <c r="L3" s="216"/>
    </row>
    <row r="4" spans="1:13" ht="12.75" customHeight="1" x14ac:dyDescent="0.2">
      <c r="B4" s="223"/>
      <c r="C4" s="223"/>
      <c r="D4" s="223"/>
      <c r="E4" s="223"/>
      <c r="F4" s="29"/>
      <c r="G4" s="29"/>
      <c r="H4" s="224"/>
      <c r="I4" s="224"/>
      <c r="J4" s="95"/>
      <c r="K4" s="216"/>
      <c r="L4" s="216"/>
    </row>
    <row r="5" spans="1:13" ht="21.75" customHeight="1" x14ac:dyDescent="0.2">
      <c r="B5" s="220" t="str">
        <f>IF('Rechnung Bruttoverbucher'!$S$4="","Eingabe des RT im Register Rechnung Bruttoverbucher notwendig",VLOOKUP('Rechnung Bruttoverbucher'!$S$4,RT!$A:$E,2,FALSE))</f>
        <v>Eingabe des RT im Register Rechnung Bruttoverbucher notwendig</v>
      </c>
      <c r="C5" s="220"/>
      <c r="D5" s="220"/>
      <c r="E5" s="220"/>
      <c r="F5" s="220"/>
      <c r="G5" s="220"/>
      <c r="H5" s="220"/>
      <c r="I5" s="220"/>
      <c r="J5" s="97"/>
      <c r="K5" s="77"/>
      <c r="L5" s="77"/>
    </row>
    <row r="6" spans="1:13" s="30" customFormat="1" ht="10.5" customHeight="1" x14ac:dyDescent="0.25">
      <c r="C6" s="31"/>
      <c r="D6" s="31"/>
      <c r="M6" s="61"/>
    </row>
    <row r="7" spans="1:13" s="32" customFormat="1" ht="30" customHeight="1" x14ac:dyDescent="0.2">
      <c r="B7" s="33" t="s">
        <v>264</v>
      </c>
      <c r="M7" s="56"/>
    </row>
    <row r="8" spans="1:13" s="36" customFormat="1" ht="29.25" customHeight="1" x14ac:dyDescent="0.25">
      <c r="A8" s="34" t="s">
        <v>22</v>
      </c>
      <c r="B8" s="221" t="s">
        <v>23</v>
      </c>
      <c r="C8" s="221"/>
      <c r="D8" s="221"/>
      <c r="E8" s="221"/>
      <c r="F8" s="221"/>
      <c r="G8" s="35"/>
      <c r="H8" s="35"/>
      <c r="I8" s="35"/>
      <c r="J8" s="35"/>
      <c r="K8" s="35"/>
      <c r="L8" s="35"/>
      <c r="M8" s="50"/>
    </row>
    <row r="9" spans="1:13" s="36" customFormat="1" ht="30" customHeight="1" x14ac:dyDescent="0.25">
      <c r="A9" s="37" t="s">
        <v>263</v>
      </c>
      <c r="B9" s="227" t="str">
        <f>IF('Rechnung Bruttoverbucher'!$S$4="","",'Rechnung Bruttoverbucher'!$S$6)</f>
        <v/>
      </c>
      <c r="C9" s="227"/>
      <c r="D9" s="227"/>
      <c r="E9" s="227"/>
      <c r="F9" s="227"/>
      <c r="G9" s="227"/>
      <c r="H9" s="227"/>
      <c r="I9" s="80"/>
      <c r="J9" s="81"/>
      <c r="K9" s="81"/>
      <c r="L9" s="81"/>
      <c r="M9" s="50"/>
    </row>
    <row r="10" spans="1:13" s="32" customFormat="1" ht="30" customHeight="1" x14ac:dyDescent="0.2">
      <c r="A10" s="38" t="s">
        <v>24</v>
      </c>
      <c r="B10" s="228" t="str">
        <f>IF('Rechnung Bruttoverbucher'!$S$4="","",'Rechnung Bruttoverbucher'!$S$7&amp;", "&amp;'Rechnung Bruttoverbucher'!$S$8)</f>
        <v/>
      </c>
      <c r="C10" s="228"/>
      <c r="D10" s="228"/>
      <c r="E10" s="228"/>
      <c r="F10" s="228"/>
      <c r="G10" s="228"/>
      <c r="H10" s="228"/>
      <c r="I10" s="80"/>
      <c r="J10" s="81"/>
      <c r="K10" s="81"/>
      <c r="L10" s="81"/>
      <c r="M10" s="56"/>
    </row>
    <row r="11" spans="1:13" s="32" customFormat="1" ht="30" customHeight="1" x14ac:dyDescent="0.2">
      <c r="A11" s="38" t="s">
        <v>25</v>
      </c>
      <c r="B11" s="217"/>
      <c r="C11" s="217"/>
      <c r="D11" s="217"/>
      <c r="E11" s="217"/>
      <c r="F11" s="217"/>
      <c r="G11" s="217"/>
      <c r="H11" s="217"/>
      <c r="I11" s="80"/>
      <c r="J11" s="81"/>
      <c r="K11" s="81"/>
      <c r="L11" s="81"/>
      <c r="M11" s="56"/>
    </row>
    <row r="12" spans="1:13" s="32" customFormat="1" ht="25.5" customHeight="1" x14ac:dyDescent="0.25">
      <c r="A12" s="39" t="s">
        <v>26</v>
      </c>
      <c r="B12" s="181"/>
      <c r="C12" s="181"/>
      <c r="D12" s="181"/>
      <c r="E12" s="181"/>
      <c r="F12" s="181"/>
      <c r="G12" s="181"/>
      <c r="H12" s="181"/>
      <c r="I12" s="40"/>
      <c r="J12" s="40"/>
      <c r="K12" s="40"/>
      <c r="L12" s="40"/>
      <c r="M12" s="57"/>
    </row>
    <row r="13" spans="1:13" s="32" customFormat="1" ht="4.5" customHeight="1" x14ac:dyDescent="0.2">
      <c r="A13" s="41"/>
      <c r="B13" s="42"/>
      <c r="C13" s="43"/>
      <c r="D13" s="43"/>
      <c r="E13" s="43"/>
      <c r="F13" s="43"/>
      <c r="G13" s="43"/>
      <c r="H13" s="43"/>
      <c r="I13" s="40"/>
      <c r="J13" s="40"/>
      <c r="K13" s="40"/>
      <c r="L13" s="40"/>
      <c r="M13" s="57"/>
    </row>
    <row r="14" spans="1:13" s="32" customFormat="1" ht="30" customHeight="1" x14ac:dyDescent="0.2">
      <c r="A14" s="38" t="s">
        <v>27</v>
      </c>
      <c r="B14" s="225"/>
      <c r="C14" s="225"/>
      <c r="D14" s="225"/>
      <c r="E14" s="225"/>
      <c r="F14" s="225"/>
      <c r="G14" s="225"/>
      <c r="H14" s="225"/>
      <c r="M14" s="56"/>
    </row>
    <row r="15" spans="1:13" s="32" customFormat="1" ht="45" customHeight="1" x14ac:dyDescent="0.2">
      <c r="A15" s="37" t="s">
        <v>28</v>
      </c>
      <c r="B15" s="226"/>
      <c r="C15" s="226"/>
      <c r="D15" s="226"/>
      <c r="E15" s="226"/>
      <c r="F15" s="226"/>
      <c r="G15" s="226"/>
      <c r="H15" s="226"/>
      <c r="M15" s="56"/>
    </row>
    <row r="16" spans="1:13" s="32" customFormat="1" ht="30" customHeight="1" x14ac:dyDescent="0.2">
      <c r="A16" s="55" t="s">
        <v>262</v>
      </c>
      <c r="B16" s="99" t="str">
        <f>IF(A20="","",'Rechnung Bruttoverbucher'!Q14)</f>
        <v/>
      </c>
      <c r="C16" s="82"/>
      <c r="D16" s="82"/>
      <c r="E16" s="82"/>
      <c r="F16" s="82"/>
      <c r="G16" s="82"/>
      <c r="H16" s="82"/>
      <c r="M16" s="56"/>
    </row>
    <row r="17" spans="1:18" s="32" customFormat="1" ht="14.25" customHeight="1" x14ac:dyDescent="0.2">
      <c r="A17" s="38"/>
      <c r="B17" s="44"/>
      <c r="C17" s="44"/>
      <c r="D17" s="44"/>
      <c r="E17" s="44"/>
      <c r="F17" s="44"/>
      <c r="G17" s="44"/>
      <c r="H17" s="44"/>
      <c r="I17" s="45"/>
      <c r="J17" s="45"/>
      <c r="K17" s="45"/>
      <c r="L17" s="45"/>
      <c r="M17" s="56"/>
    </row>
    <row r="18" spans="1:18" s="32" customFormat="1" ht="40.5" customHeight="1" x14ac:dyDescent="0.2">
      <c r="A18" s="46" t="s">
        <v>29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216" t="s">
        <v>273</v>
      </c>
      <c r="N18" s="216"/>
      <c r="O18" s="216"/>
    </row>
    <row r="19" spans="1:18" s="49" customFormat="1" ht="25.5" customHeight="1" x14ac:dyDescent="0.25">
      <c r="A19" s="48" t="s">
        <v>3</v>
      </c>
      <c r="B19" s="222" t="s">
        <v>30</v>
      </c>
      <c r="C19" s="222"/>
      <c r="D19" s="222" t="s">
        <v>255</v>
      </c>
      <c r="E19" s="222"/>
      <c r="F19" s="51" t="s">
        <v>266</v>
      </c>
      <c r="G19" s="98" t="s">
        <v>256</v>
      </c>
      <c r="H19" s="45"/>
      <c r="M19" s="62" t="s">
        <v>257</v>
      </c>
      <c r="N19" s="64" t="s">
        <v>258</v>
      </c>
      <c r="O19" s="62" t="s">
        <v>259</v>
      </c>
    </row>
    <row r="20" spans="1:18" s="49" customFormat="1" ht="23.25" customHeight="1" x14ac:dyDescent="0.25">
      <c r="A20" s="83" t="str">
        <f>IF(N20="","",IF(VLOOKUP(N20,'Rechnung Bruttoverbucher'!$A$22:$Q$35,17,FALSE)="","",SUMIFS('Rechnung Bruttoverbucher'!Q$23:Q$35,'Rechnung Bruttoverbucher'!A$23:A$35,N20)))</f>
        <v/>
      </c>
      <c r="B20" s="212" t="str">
        <f>IF(A20="","",MID(N20,7,LEN(N20)-8))</f>
        <v/>
      </c>
      <c r="C20" s="213"/>
      <c r="D20" s="212" t="str">
        <f>IF(A20="","",IF(LEFT(N20,6)="999999","klären",LEFT(N20,6)))</f>
        <v/>
      </c>
      <c r="E20" s="213"/>
      <c r="F20" s="84" t="str">
        <f>IF(A20="","",VLOOKUP(D20*1,Sachkonten!K:L,2,FALSE))</f>
        <v/>
      </c>
      <c r="G20" s="122" t="str">
        <f>IF(A20="","",IF(O20=1,VLOOKUP(N20,'Rechnung Bruttoverbucher'!$A$22:$U$35,21,FALSE),MID(VLOOKUP(N20,'Rechnung Bruttoverbucher'!A:T,19,FALSE),10,30)))</f>
        <v/>
      </c>
      <c r="H20" s="123"/>
      <c r="I20" s="123"/>
      <c r="M20" s="63">
        <v>1</v>
      </c>
      <c r="N20" s="65" t="str">
        <f>IFERROR(SMALL('Rechnung Bruttoverbucher'!W$23:W$35,'Buchungsblatt Bruttoverbucher'!M20),"")</f>
        <v/>
      </c>
      <c r="O20" s="62">
        <f>COUNTIF('Rechnung Bruttoverbucher'!W$23:W$35,N20)</f>
        <v>13</v>
      </c>
      <c r="P20" s="51"/>
      <c r="Q20" s="51"/>
      <c r="R20" s="51"/>
    </row>
    <row r="21" spans="1:18" s="49" customFormat="1" ht="25.5" customHeight="1" x14ac:dyDescent="0.25">
      <c r="A21" s="83" t="str">
        <f>IF(N21="","",IF(VLOOKUP(N21,'Rechnung Bruttoverbucher'!$A$22:$Q$35,17,FALSE)="","",SUMIFS('Rechnung Bruttoverbucher'!Q$23:Q$35,'Rechnung Bruttoverbucher'!A$23:A$35,N21)))</f>
        <v/>
      </c>
      <c r="B21" s="212" t="str">
        <f t="shared" ref="B21:B32" si="0">IF(A21="","",MID(N21,7,LEN(N21)-8))</f>
        <v/>
      </c>
      <c r="C21" s="213"/>
      <c r="D21" s="212" t="str">
        <f t="shared" ref="D21:D32" si="1">IF(A21="","",IF(LEFT(N21,6)="999999","klären",LEFT(N21,6)))</f>
        <v/>
      </c>
      <c r="E21" s="213"/>
      <c r="F21" s="84" t="str">
        <f>IF(A21="","",VLOOKUP(D21*1,Sachkonten!K:L,2,FALSE))</f>
        <v/>
      </c>
      <c r="G21" s="122" t="str">
        <f>IF(A21="","",IF(O21=1,VLOOKUP(N21,'Rechnung Bruttoverbucher'!$A$22:$U$35,21,FALSE),MID(VLOOKUP(N21,'Rechnung Bruttoverbucher'!A:T,19,FALSE),10,30)))</f>
        <v/>
      </c>
      <c r="H21" s="123"/>
      <c r="I21" s="123"/>
      <c r="M21" s="63">
        <v>2</v>
      </c>
      <c r="N21" s="65" t="str">
        <f>IFERROR(SMALL('Rechnung Bruttoverbucher'!W$23:W$35,SUM(O20)+1),"")</f>
        <v/>
      </c>
      <c r="O21" s="62">
        <f>COUNTIF('Rechnung Bruttoverbucher'!W$23:W$35,N21)</f>
        <v>13</v>
      </c>
      <c r="P21" s="51"/>
      <c r="Q21" s="51"/>
      <c r="R21" s="51"/>
    </row>
    <row r="22" spans="1:18" s="49" customFormat="1" ht="25.5" customHeight="1" x14ac:dyDescent="0.25">
      <c r="A22" s="83" t="str">
        <f>IF(N22="","",IF(VLOOKUP(N22,'Rechnung Bruttoverbucher'!$A$22:$Q$35,17,FALSE)="","",SUMIFS('Rechnung Bruttoverbucher'!Q$23:Q$35,'Rechnung Bruttoverbucher'!A$23:A$35,N22)))</f>
        <v/>
      </c>
      <c r="B22" s="212" t="str">
        <f t="shared" si="0"/>
        <v/>
      </c>
      <c r="C22" s="213"/>
      <c r="D22" s="212" t="str">
        <f t="shared" si="1"/>
        <v/>
      </c>
      <c r="E22" s="213"/>
      <c r="F22" s="84" t="str">
        <f>IF(A22="","",VLOOKUP(D22*1,Sachkonten!K:L,2,FALSE))</f>
        <v/>
      </c>
      <c r="G22" s="122" t="str">
        <f>IF(A22="","",IF(O22=1,VLOOKUP(N22,'Rechnung Bruttoverbucher'!$A$22:$U$35,21,FALSE),MID(VLOOKUP(N22,'Rechnung Bruttoverbucher'!A:T,19,FALSE),10,30)))</f>
        <v/>
      </c>
      <c r="H22" s="123"/>
      <c r="I22" s="123"/>
      <c r="M22" s="63">
        <v>3</v>
      </c>
      <c r="N22" s="65" t="str">
        <f>IFERROR(SMALL('Rechnung Bruttoverbucher'!W$23:W$35,SUM(O$20:O21)+1),"")</f>
        <v/>
      </c>
      <c r="O22" s="62">
        <f>COUNTIF('Rechnung Bruttoverbucher'!W$23:W$35,N22)</f>
        <v>13</v>
      </c>
      <c r="P22" s="51"/>
      <c r="Q22" s="51"/>
      <c r="R22" s="51"/>
    </row>
    <row r="23" spans="1:18" s="49" customFormat="1" ht="25.5" customHeight="1" x14ac:dyDescent="0.25">
      <c r="A23" s="83" t="str">
        <f>IF(N23="","",IF(VLOOKUP(N23,'Rechnung Bruttoverbucher'!$A$22:$Q$35,17,FALSE)="","",SUMIFS('Rechnung Bruttoverbucher'!Q$23:Q$35,'Rechnung Bruttoverbucher'!A$23:A$35,N23)))</f>
        <v/>
      </c>
      <c r="B23" s="212" t="str">
        <f t="shared" si="0"/>
        <v/>
      </c>
      <c r="C23" s="213"/>
      <c r="D23" s="212" t="str">
        <f t="shared" si="1"/>
        <v/>
      </c>
      <c r="E23" s="213"/>
      <c r="F23" s="84" t="str">
        <f>IF(A23="","",VLOOKUP(D23*1,Sachkonten!K:L,2,FALSE))</f>
        <v/>
      </c>
      <c r="G23" s="122" t="str">
        <f>IF(A23="","",IF(O23=1,VLOOKUP(N23,'Rechnung Bruttoverbucher'!$A$22:$U$35,21,FALSE),MID(VLOOKUP(N23,'Rechnung Bruttoverbucher'!A:T,19,FALSE),10,30)))</f>
        <v/>
      </c>
      <c r="H23" s="123"/>
      <c r="I23" s="123"/>
      <c r="M23" s="63">
        <v>4</v>
      </c>
      <c r="N23" s="65" t="str">
        <f>IFERROR(SMALL('Rechnung Bruttoverbucher'!W$23:W$35,SUM(O$20:O22)+1),"")</f>
        <v/>
      </c>
      <c r="O23" s="62">
        <f>COUNTIF('Rechnung Bruttoverbucher'!W$23:W$35,N23)</f>
        <v>13</v>
      </c>
    </row>
    <row r="24" spans="1:18" s="49" customFormat="1" ht="25.5" customHeight="1" x14ac:dyDescent="0.25">
      <c r="A24" s="83" t="str">
        <f>IF(N24="","",IF(VLOOKUP(N24,'Rechnung Bruttoverbucher'!$A$22:$Q$35,17,FALSE)="","",SUMIFS('Rechnung Bruttoverbucher'!Q$23:Q$35,'Rechnung Bruttoverbucher'!A$23:A$35,N24)))</f>
        <v/>
      </c>
      <c r="B24" s="212" t="str">
        <f t="shared" si="0"/>
        <v/>
      </c>
      <c r="C24" s="213"/>
      <c r="D24" s="212" t="str">
        <f t="shared" si="1"/>
        <v/>
      </c>
      <c r="E24" s="213"/>
      <c r="F24" s="84" t="str">
        <f>IF(A24="","",VLOOKUP(D24*1,Sachkonten!K:L,2,FALSE))</f>
        <v/>
      </c>
      <c r="G24" s="122" t="str">
        <f>IF(A24="","",IF(O24=1,VLOOKUP(N24,'Rechnung Bruttoverbucher'!$A$22:$U$35,21,FALSE),MID(VLOOKUP(N24,'Rechnung Bruttoverbucher'!A:T,19,FALSE),10,30)))</f>
        <v/>
      </c>
      <c r="H24" s="123"/>
      <c r="I24" s="123"/>
      <c r="M24" s="63">
        <v>5</v>
      </c>
      <c r="N24" s="65" t="str">
        <f>IFERROR(SMALL('Rechnung Bruttoverbucher'!W$23:W$35,SUM(O$20:O23)+1),"")</f>
        <v/>
      </c>
      <c r="O24" s="62">
        <f>COUNTIF('Rechnung Bruttoverbucher'!W$23:W$35,N24)</f>
        <v>13</v>
      </c>
    </row>
    <row r="25" spans="1:18" s="49" customFormat="1" ht="25.5" customHeight="1" x14ac:dyDescent="0.25">
      <c r="A25" s="83" t="str">
        <f>IF(N25="","",IF(VLOOKUP(N25,'Rechnung Bruttoverbucher'!$A$22:$Q$35,17,FALSE)="","",SUMIFS('Rechnung Bruttoverbucher'!Q$23:Q$35,'Rechnung Bruttoverbucher'!A$23:A$35,N25)))</f>
        <v/>
      </c>
      <c r="B25" s="212" t="str">
        <f t="shared" si="0"/>
        <v/>
      </c>
      <c r="C25" s="213"/>
      <c r="D25" s="212" t="str">
        <f t="shared" si="1"/>
        <v/>
      </c>
      <c r="E25" s="213"/>
      <c r="F25" s="84" t="str">
        <f>IF(A25="","",VLOOKUP(D25*1,Sachkonten!K:L,2,FALSE))</f>
        <v/>
      </c>
      <c r="G25" s="122" t="str">
        <f>IF(A25="","",IF(O25=1,VLOOKUP(N25,'Rechnung Bruttoverbucher'!$A$22:$U$35,21,FALSE),MID(VLOOKUP(N25,'Rechnung Bruttoverbucher'!A:T,19,FALSE),10,30)))</f>
        <v/>
      </c>
      <c r="H25" s="123"/>
      <c r="I25" s="123"/>
      <c r="M25" s="63">
        <v>6</v>
      </c>
      <c r="N25" s="65" t="str">
        <f>IFERROR(SMALL('Rechnung Bruttoverbucher'!W$23:W$35,SUM(O$20:O24)+1),"")</f>
        <v/>
      </c>
      <c r="O25" s="62">
        <f>COUNTIF('Rechnung Bruttoverbucher'!W$23:W$35,N25)</f>
        <v>13</v>
      </c>
    </row>
    <row r="26" spans="1:18" s="49" customFormat="1" ht="25.5" customHeight="1" x14ac:dyDescent="0.25">
      <c r="A26" s="83" t="str">
        <f>IF(N26="","",IF(VLOOKUP(N26,'Rechnung Bruttoverbucher'!$A$22:$Q$35,17,FALSE)="","",SUMIFS('Rechnung Bruttoverbucher'!Q$23:Q$35,'Rechnung Bruttoverbucher'!A$23:A$35,N26)))</f>
        <v/>
      </c>
      <c r="B26" s="212" t="str">
        <f t="shared" si="0"/>
        <v/>
      </c>
      <c r="C26" s="213"/>
      <c r="D26" s="212" t="str">
        <f t="shared" si="1"/>
        <v/>
      </c>
      <c r="E26" s="213"/>
      <c r="F26" s="84" t="str">
        <f>IF(A26="","",VLOOKUP(D26*1,Sachkonten!K:L,2,FALSE))</f>
        <v/>
      </c>
      <c r="G26" s="122" t="str">
        <f>IF(A26="","",IF(O26=1,VLOOKUP(N26,'Rechnung Bruttoverbucher'!$A$22:$U$35,21,FALSE),MID(VLOOKUP(N26,'Rechnung Bruttoverbucher'!A:T,19,FALSE),10,30)))</f>
        <v/>
      </c>
      <c r="H26" s="123"/>
      <c r="I26" s="123"/>
      <c r="M26" s="63">
        <v>7</v>
      </c>
      <c r="N26" s="65" t="str">
        <f>IFERROR(SMALL('Rechnung Bruttoverbucher'!W$23:W$35,SUM(O$20:O25)+1),"")</f>
        <v/>
      </c>
      <c r="O26" s="62">
        <f>COUNTIF('Rechnung Bruttoverbucher'!W$23:W$35,N26)</f>
        <v>13</v>
      </c>
    </row>
    <row r="27" spans="1:18" s="49" customFormat="1" ht="25.5" customHeight="1" x14ac:dyDescent="0.25">
      <c r="A27" s="83" t="str">
        <f>IF(N27="","",IF(VLOOKUP(N27,'Rechnung Bruttoverbucher'!$A$22:$Q$35,17,FALSE)="","",SUMIFS('Rechnung Bruttoverbucher'!Q$23:Q$35,'Rechnung Bruttoverbucher'!A$23:A$35,N27)))</f>
        <v/>
      </c>
      <c r="B27" s="212" t="str">
        <f t="shared" si="0"/>
        <v/>
      </c>
      <c r="C27" s="213"/>
      <c r="D27" s="212" t="str">
        <f t="shared" si="1"/>
        <v/>
      </c>
      <c r="E27" s="213"/>
      <c r="F27" s="84" t="str">
        <f>IF(A27="","",VLOOKUP(D27*1,Sachkonten!K:L,2,FALSE))</f>
        <v/>
      </c>
      <c r="G27" s="122" t="str">
        <f>IF(A27="","",IF(O27=1,VLOOKUP(N27,'Rechnung Bruttoverbucher'!$A$22:$U$35,21,FALSE),MID(VLOOKUP(N27,'Rechnung Bruttoverbucher'!A:T,19,FALSE),10,30)))</f>
        <v/>
      </c>
      <c r="H27" s="123"/>
      <c r="I27" s="123"/>
      <c r="M27" s="63">
        <v>8</v>
      </c>
      <c r="N27" s="65" t="str">
        <f>IFERROR(SMALL('Rechnung Bruttoverbucher'!W$23:W$35,SUM(O$20:O26)+1),"")</f>
        <v/>
      </c>
      <c r="O27" s="62">
        <f>COUNTIF('Rechnung Bruttoverbucher'!W$23:W$35,N27)</f>
        <v>13</v>
      </c>
    </row>
    <row r="28" spans="1:18" s="49" customFormat="1" ht="25.5" customHeight="1" x14ac:dyDescent="0.25">
      <c r="A28" s="83" t="str">
        <f>IF(N28="","",IF(VLOOKUP(N28,'Rechnung Bruttoverbucher'!$A$22:$Q$35,17,FALSE)="","",SUMIFS('Rechnung Bruttoverbucher'!Q$23:Q$35,'Rechnung Bruttoverbucher'!A$23:A$35,N28)))</f>
        <v/>
      </c>
      <c r="B28" s="212" t="str">
        <f t="shared" si="0"/>
        <v/>
      </c>
      <c r="C28" s="213"/>
      <c r="D28" s="212" t="str">
        <f t="shared" si="1"/>
        <v/>
      </c>
      <c r="E28" s="213"/>
      <c r="F28" s="84" t="str">
        <f>IF(A28="","",VLOOKUP(D28*1,Sachkonten!K:L,2,FALSE))</f>
        <v/>
      </c>
      <c r="G28" s="122" t="str">
        <f>IF(A28="","",IF(O28=1,VLOOKUP(N28,'Rechnung Bruttoverbucher'!$A$22:$U$35,21,FALSE),MID(VLOOKUP(N28,'Rechnung Bruttoverbucher'!A:T,19,FALSE),10,30)))</f>
        <v/>
      </c>
      <c r="H28" s="123"/>
      <c r="I28" s="123"/>
      <c r="M28" s="63">
        <v>9</v>
      </c>
      <c r="N28" s="65" t="str">
        <f>IFERROR(SMALL('Rechnung Bruttoverbucher'!W$23:W$35,SUM(O$20:O27)+1),"")</f>
        <v/>
      </c>
      <c r="O28" s="62">
        <f>COUNTIF('Rechnung Bruttoverbucher'!W$23:W$35,N28)</f>
        <v>13</v>
      </c>
    </row>
    <row r="29" spans="1:18" s="49" customFormat="1" ht="25.5" customHeight="1" x14ac:dyDescent="0.25">
      <c r="A29" s="83" t="str">
        <f>IF(N29="","",IF(VLOOKUP(N29,'Rechnung Bruttoverbucher'!$A$22:$Q$35,17,FALSE)="","",SUMIFS('Rechnung Bruttoverbucher'!Q$23:Q$35,'Rechnung Bruttoverbucher'!A$23:A$35,N29)))</f>
        <v/>
      </c>
      <c r="B29" s="212" t="str">
        <f t="shared" si="0"/>
        <v/>
      </c>
      <c r="C29" s="213"/>
      <c r="D29" s="212" t="str">
        <f t="shared" si="1"/>
        <v/>
      </c>
      <c r="E29" s="213"/>
      <c r="F29" s="84" t="str">
        <f>IF(A29="","",VLOOKUP(D29*1,Sachkonten!K:L,2,FALSE))</f>
        <v/>
      </c>
      <c r="G29" s="122" t="str">
        <f>IF(A29="","",IF(O29=1,VLOOKUP(N29,'Rechnung Bruttoverbucher'!$A$22:$U$35,21,FALSE),MID(VLOOKUP(N29,'Rechnung Bruttoverbucher'!A:T,19,FALSE),10,30)))</f>
        <v/>
      </c>
      <c r="H29" s="123"/>
      <c r="I29" s="123"/>
      <c r="M29" s="63">
        <v>10</v>
      </c>
      <c r="N29" s="65" t="str">
        <f>IFERROR(SMALL('Rechnung Bruttoverbucher'!W$23:W$35,SUM(O$20:O28)+1),"")</f>
        <v/>
      </c>
      <c r="O29" s="62">
        <f>COUNTIF('Rechnung Bruttoverbucher'!W$23:W$35,N29)</f>
        <v>13</v>
      </c>
    </row>
    <row r="30" spans="1:18" s="49" customFormat="1" ht="25.5" customHeight="1" x14ac:dyDescent="0.25">
      <c r="A30" s="83" t="str">
        <f>IF(N30="","",IF(VLOOKUP(N30,'Rechnung Bruttoverbucher'!$A$22:$Q$35,17,FALSE)="","",SUMIFS('Rechnung Bruttoverbucher'!Q$23:Q$35,'Rechnung Bruttoverbucher'!A$23:A$35,N30)))</f>
        <v/>
      </c>
      <c r="B30" s="212" t="str">
        <f t="shared" si="0"/>
        <v/>
      </c>
      <c r="C30" s="213"/>
      <c r="D30" s="212" t="str">
        <f t="shared" si="1"/>
        <v/>
      </c>
      <c r="E30" s="213"/>
      <c r="F30" s="84" t="str">
        <f>IF(A30="","",VLOOKUP(D30*1,Sachkonten!K:L,2,FALSE))</f>
        <v/>
      </c>
      <c r="G30" s="122" t="str">
        <f>IF(A30="","",IF(O30=1,VLOOKUP(N30,'Rechnung Bruttoverbucher'!$A$22:$U$35,21,FALSE),MID(VLOOKUP(N30,'Rechnung Bruttoverbucher'!A:T,19,FALSE),10,30)))</f>
        <v/>
      </c>
      <c r="H30" s="123"/>
      <c r="I30" s="123"/>
      <c r="M30" s="63">
        <v>11</v>
      </c>
      <c r="N30" s="65" t="str">
        <f>IFERROR(SMALL('Rechnung Bruttoverbucher'!W$23:W$35,SUM(O$20:O29)+1),"")</f>
        <v/>
      </c>
      <c r="O30" s="62">
        <f>COUNTIF('Rechnung Bruttoverbucher'!W$23:W$35,N30)</f>
        <v>13</v>
      </c>
    </row>
    <row r="31" spans="1:18" s="49" customFormat="1" ht="25.5" customHeight="1" x14ac:dyDescent="0.25">
      <c r="A31" s="83" t="str">
        <f>IF(N31="","",IF(VLOOKUP(N31,'Rechnung Bruttoverbucher'!$A$22:$Q$35,17,FALSE)="","",SUMIFS('Rechnung Bruttoverbucher'!Q$23:Q$35,'Rechnung Bruttoverbucher'!A$23:A$35,N31)))</f>
        <v/>
      </c>
      <c r="B31" s="212" t="str">
        <f t="shared" si="0"/>
        <v/>
      </c>
      <c r="C31" s="213"/>
      <c r="D31" s="212" t="str">
        <f t="shared" si="1"/>
        <v/>
      </c>
      <c r="E31" s="213"/>
      <c r="F31" s="84" t="str">
        <f>IF(A31="","",VLOOKUP(D31*1,Sachkonten!K:L,2,FALSE))</f>
        <v/>
      </c>
      <c r="G31" s="122" t="str">
        <f>IF(A31="","",IF(O31=1,VLOOKUP(N31,'Rechnung Bruttoverbucher'!$A$22:$U$35,21,FALSE),MID(VLOOKUP(N31,'Rechnung Bruttoverbucher'!A:T,19,FALSE),10,30)))</f>
        <v/>
      </c>
      <c r="H31" s="123"/>
      <c r="I31" s="123"/>
      <c r="M31" s="63">
        <v>12</v>
      </c>
      <c r="N31" s="65" t="str">
        <f>IFERROR(SMALL('Rechnung Bruttoverbucher'!W$23:W$35,SUM(O$20:O30)+1),"")</f>
        <v/>
      </c>
      <c r="O31" s="62">
        <f>COUNTIF('Rechnung Bruttoverbucher'!W$23:W$35,N31)</f>
        <v>13</v>
      </c>
    </row>
    <row r="32" spans="1:18" s="49" customFormat="1" ht="25.5" customHeight="1" x14ac:dyDescent="0.25">
      <c r="A32" s="83" t="str">
        <f>IF(N32="","",IF(VLOOKUP(N32,'Rechnung Bruttoverbucher'!$A$22:$Q$35,17,FALSE)="","",SUMIFS('Rechnung Bruttoverbucher'!Q$23:Q$35,'Rechnung Bruttoverbucher'!A$23:A$35,N32)))</f>
        <v/>
      </c>
      <c r="B32" s="212" t="str">
        <f t="shared" si="0"/>
        <v/>
      </c>
      <c r="C32" s="213"/>
      <c r="D32" s="212" t="str">
        <f t="shared" si="1"/>
        <v/>
      </c>
      <c r="E32" s="213"/>
      <c r="F32" s="84" t="str">
        <f>IF(A32="","",VLOOKUP(D32*1,Sachkonten!K:L,2,FALSE))</f>
        <v/>
      </c>
      <c r="G32" s="122" t="str">
        <f>IF(A32="","",IF(O32=1,VLOOKUP(N32,'Rechnung Bruttoverbucher'!$A$22:$U$35,21,FALSE),MID(VLOOKUP(N32,'Rechnung Bruttoverbucher'!A:T,19,FALSE),10,30)))</f>
        <v/>
      </c>
      <c r="H32" s="123"/>
      <c r="I32" s="123"/>
      <c r="J32" s="59"/>
      <c r="K32" s="59"/>
      <c r="L32" s="59"/>
      <c r="M32" s="63">
        <v>13</v>
      </c>
      <c r="N32" s="65" t="str">
        <f>IFERROR(SMALL('Rechnung Bruttoverbucher'!W$23:W$35,SUM(O$20:O31)+1),"")</f>
        <v/>
      </c>
      <c r="O32" s="62">
        <f>COUNTIF('Rechnung Bruttoverbucher'!W$23:W$35,N32)</f>
        <v>13</v>
      </c>
    </row>
    <row r="33" spans="1:13" s="49" customFormat="1" ht="20.25" customHeight="1" x14ac:dyDescent="0.25">
      <c r="A33" s="52" t="str">
        <f>IF(SUM(A20:A32)&lt;&gt;0,SUM(A20:A32),"")</f>
        <v/>
      </c>
      <c r="B33" s="214" t="str">
        <f>IF(A33="","","Gesamtbetrag")</f>
        <v/>
      </c>
      <c r="C33" s="214"/>
      <c r="D33" s="79"/>
      <c r="E33" s="53"/>
      <c r="F33" s="53"/>
      <c r="G33" s="58"/>
      <c r="H33" s="58"/>
      <c r="I33" s="58"/>
      <c r="J33" s="58"/>
      <c r="K33" s="58"/>
      <c r="L33" s="58"/>
      <c r="M33" s="51"/>
    </row>
    <row r="34" spans="1:13" s="32" customFormat="1" ht="37.5" customHeight="1" x14ac:dyDescent="0.2">
      <c r="A34" s="218"/>
      <c r="B34" s="218"/>
      <c r="C34" s="218"/>
      <c r="D34" s="57"/>
      <c r="E34" s="54"/>
      <c r="F34" s="215"/>
      <c r="G34" s="215"/>
      <c r="H34" s="215"/>
      <c r="I34" s="215"/>
      <c r="J34" s="75"/>
      <c r="K34" s="75"/>
      <c r="L34" s="75"/>
      <c r="M34" s="56"/>
    </row>
    <row r="35" spans="1:13" s="32" customFormat="1" ht="17.25" customHeight="1" x14ac:dyDescent="0.2">
      <c r="A35" s="219" t="s">
        <v>31</v>
      </c>
      <c r="B35" s="219"/>
      <c r="C35" s="219"/>
      <c r="D35" s="76"/>
      <c r="E35" s="76"/>
      <c r="F35" s="211" t="s">
        <v>32</v>
      </c>
      <c r="G35" s="211"/>
      <c r="H35" s="211"/>
      <c r="I35" s="211"/>
      <c r="J35" s="78"/>
      <c r="K35" s="78"/>
      <c r="L35" s="78"/>
      <c r="M35" s="56"/>
    </row>
  </sheetData>
  <sheetProtection password="C597" sheet="1" objects="1" scenarios="1" selectLockedCells="1"/>
  <mergeCells count="44">
    <mergeCell ref="M18:O18"/>
    <mergeCell ref="B11:H11"/>
    <mergeCell ref="A34:C34"/>
    <mergeCell ref="A35:C35"/>
    <mergeCell ref="K2:L4"/>
    <mergeCell ref="B5:I5"/>
    <mergeCell ref="B8:F8"/>
    <mergeCell ref="B19:C19"/>
    <mergeCell ref="D19:E19"/>
    <mergeCell ref="B2:E4"/>
    <mergeCell ref="H2:I4"/>
    <mergeCell ref="B14:H14"/>
    <mergeCell ref="B15:H15"/>
    <mergeCell ref="B9:H9"/>
    <mergeCell ref="B10:H10"/>
    <mergeCell ref="B22:C22"/>
    <mergeCell ref="D22:E22"/>
    <mergeCell ref="B23:C23"/>
    <mergeCell ref="D23:E23"/>
    <mergeCell ref="B20:C20"/>
    <mergeCell ref="D20:E20"/>
    <mergeCell ref="B21:C21"/>
    <mergeCell ref="D21:E21"/>
    <mergeCell ref="B26:C26"/>
    <mergeCell ref="D26:E26"/>
    <mergeCell ref="B27:C27"/>
    <mergeCell ref="D27:E27"/>
    <mergeCell ref="B24:C24"/>
    <mergeCell ref="D24:E24"/>
    <mergeCell ref="B25:C25"/>
    <mergeCell ref="D25:E25"/>
    <mergeCell ref="B30:C30"/>
    <mergeCell ref="D30:E30"/>
    <mergeCell ref="B31:C31"/>
    <mergeCell ref="D31:E31"/>
    <mergeCell ref="B28:C28"/>
    <mergeCell ref="D28:E28"/>
    <mergeCell ref="B29:C29"/>
    <mergeCell ref="D29:E29"/>
    <mergeCell ref="F35:I35"/>
    <mergeCell ref="B32:C32"/>
    <mergeCell ref="D32:E32"/>
    <mergeCell ref="B33:C33"/>
    <mergeCell ref="F34:I34"/>
  </mergeCells>
  <pageMargins left="0.59055118110236227" right="0.27559055118110237" top="0.35433070866141736" bottom="0.39370078740157483" header="0.19685039370078741" footer="0.15748031496062992"/>
  <pageSetup paperSize="9" scale="95" orientation="portrait" blackAndWhite="1" r:id="rId1"/>
  <headerFooter>
    <oddFooter>&amp;L&amp;"Calibri,Standard"&amp;9&amp;K01+044Belegdatum: &amp;D&amp;R&amp;"Calibri,Standard"&amp;9&amp;K01+044Version V1.2 - Januar 2024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D33"/>
  <sheetViews>
    <sheetView workbookViewId="0">
      <pane ySplit="1" topLeftCell="A2" activePane="bottomLeft" state="frozen"/>
      <selection activeCell="K2" sqref="K2:K210"/>
      <selection pane="bottomLeft" activeCell="A2" sqref="A2"/>
    </sheetView>
  </sheetViews>
  <sheetFormatPr baseColWidth="10" defaultRowHeight="12.75" x14ac:dyDescent="0.2"/>
  <cols>
    <col min="1" max="1" width="11.42578125" style="14"/>
    <col min="2" max="2" width="11.42578125" style="15"/>
    <col min="3" max="3" width="105.85546875" style="13" customWidth="1"/>
    <col min="4" max="4" width="18" style="14" customWidth="1"/>
    <col min="5" max="16384" width="11.42578125" style="13"/>
  </cols>
  <sheetData>
    <row r="1" spans="1:4" s="4" customFormat="1" ht="24" customHeight="1" x14ac:dyDescent="0.25">
      <c r="A1" s="1" t="s">
        <v>12</v>
      </c>
      <c r="B1" s="2" t="s">
        <v>13</v>
      </c>
      <c r="C1" s="3" t="s">
        <v>14</v>
      </c>
      <c r="D1" s="1" t="s">
        <v>290</v>
      </c>
    </row>
    <row r="2" spans="1:4" s="8" customFormat="1" x14ac:dyDescent="0.25">
      <c r="A2" s="5" t="s">
        <v>15</v>
      </c>
      <c r="B2" s="6">
        <v>44547</v>
      </c>
      <c r="C2" s="7" t="s">
        <v>265</v>
      </c>
      <c r="D2" s="135" t="s">
        <v>289</v>
      </c>
    </row>
    <row r="3" spans="1:4" s="8" customFormat="1" x14ac:dyDescent="0.25">
      <c r="A3" s="5"/>
      <c r="B3" s="6"/>
      <c r="C3" s="7"/>
      <c r="D3" s="135"/>
    </row>
    <row r="4" spans="1:4" s="8" customFormat="1" x14ac:dyDescent="0.25">
      <c r="A4" s="5"/>
      <c r="B4" s="6"/>
      <c r="C4" s="7"/>
      <c r="D4" s="135"/>
    </row>
    <row r="5" spans="1:4" s="8" customFormat="1" x14ac:dyDescent="0.25">
      <c r="A5" s="5"/>
      <c r="B5" s="6"/>
      <c r="C5" s="7"/>
      <c r="D5" s="135"/>
    </row>
    <row r="6" spans="1:4" s="8" customFormat="1" x14ac:dyDescent="0.25">
      <c r="A6" s="5"/>
      <c r="B6" s="6"/>
      <c r="D6" s="135"/>
    </row>
    <row r="7" spans="1:4" s="8" customFormat="1" x14ac:dyDescent="0.25">
      <c r="A7" s="5"/>
      <c r="B7" s="6"/>
      <c r="D7" s="135"/>
    </row>
    <row r="8" spans="1:4" s="8" customFormat="1" x14ac:dyDescent="0.25">
      <c r="A8" s="5"/>
      <c r="B8" s="6"/>
      <c r="D8" s="135"/>
    </row>
    <row r="9" spans="1:4" s="8" customFormat="1" x14ac:dyDescent="0.25">
      <c r="A9" s="135"/>
      <c r="B9" s="136"/>
      <c r="D9" s="135"/>
    </row>
    <row r="10" spans="1:4" s="8" customFormat="1" x14ac:dyDescent="0.25">
      <c r="A10" s="135"/>
      <c r="B10" s="136"/>
      <c r="D10" s="135"/>
    </row>
    <row r="11" spans="1:4" s="8" customFormat="1" x14ac:dyDescent="0.25">
      <c r="A11" s="135"/>
      <c r="B11" s="136"/>
      <c r="D11" s="135"/>
    </row>
    <row r="12" spans="1:4" s="8" customFormat="1" x14ac:dyDescent="0.25">
      <c r="A12" s="135"/>
      <c r="B12" s="136"/>
      <c r="D12" s="135"/>
    </row>
    <row r="13" spans="1:4" s="8" customFormat="1" x14ac:dyDescent="0.25">
      <c r="A13" s="135"/>
      <c r="B13" s="136"/>
      <c r="D13" s="135"/>
    </row>
    <row r="14" spans="1:4" s="8" customFormat="1" x14ac:dyDescent="0.2">
      <c r="A14" s="5"/>
      <c r="B14" s="6"/>
      <c r="C14" s="9"/>
      <c r="D14" s="135"/>
    </row>
    <row r="15" spans="1:4" s="8" customFormat="1" x14ac:dyDescent="0.2">
      <c r="A15" s="5"/>
      <c r="B15" s="6"/>
      <c r="C15" s="9"/>
      <c r="D15" s="135"/>
    </row>
    <row r="16" spans="1:4" s="8" customFormat="1" x14ac:dyDescent="0.2">
      <c r="A16" s="5"/>
      <c r="B16" s="6"/>
      <c r="C16" s="9"/>
      <c r="D16" s="135"/>
    </row>
    <row r="17" spans="1:4" s="8" customFormat="1" x14ac:dyDescent="0.2">
      <c r="A17" s="5"/>
      <c r="B17" s="6"/>
      <c r="C17" s="10"/>
      <c r="D17" s="135"/>
    </row>
    <row r="18" spans="1:4" s="8" customFormat="1" x14ac:dyDescent="0.2">
      <c r="A18" s="5"/>
      <c r="B18" s="6"/>
      <c r="C18" s="10"/>
      <c r="D18" s="135"/>
    </row>
    <row r="19" spans="1:4" s="8" customFormat="1" x14ac:dyDescent="0.25">
      <c r="A19" s="5"/>
      <c r="B19" s="6"/>
      <c r="D19" s="135"/>
    </row>
    <row r="20" spans="1:4" s="8" customFormat="1" x14ac:dyDescent="0.25">
      <c r="A20" s="5"/>
      <c r="B20" s="6"/>
      <c r="D20" s="135"/>
    </row>
    <row r="21" spans="1:4" s="8" customFormat="1" x14ac:dyDescent="0.25">
      <c r="A21" s="5"/>
      <c r="B21" s="6"/>
      <c r="D21" s="135"/>
    </row>
    <row r="22" spans="1:4" s="8" customFormat="1" x14ac:dyDescent="0.25">
      <c r="A22" s="5"/>
      <c r="B22" s="6"/>
      <c r="D22" s="135"/>
    </row>
    <row r="23" spans="1:4" s="8" customFormat="1" x14ac:dyDescent="0.25">
      <c r="A23" s="5"/>
      <c r="B23" s="6"/>
      <c r="D23" s="135"/>
    </row>
    <row r="24" spans="1:4" s="8" customFormat="1" x14ac:dyDescent="0.25">
      <c r="A24" s="5"/>
      <c r="B24" s="6"/>
      <c r="D24" s="135"/>
    </row>
    <row r="25" spans="1:4" s="8" customFormat="1" x14ac:dyDescent="0.25">
      <c r="A25" s="5"/>
      <c r="B25" s="6"/>
      <c r="D25" s="135"/>
    </row>
    <row r="26" spans="1:4" s="8" customFormat="1" x14ac:dyDescent="0.25">
      <c r="A26" s="5"/>
      <c r="B26" s="6"/>
      <c r="D26" s="135"/>
    </row>
    <row r="27" spans="1:4" s="8" customFormat="1" x14ac:dyDescent="0.25">
      <c r="A27" s="5"/>
      <c r="B27" s="6"/>
      <c r="D27" s="135"/>
    </row>
    <row r="28" spans="1:4" s="8" customFormat="1" x14ac:dyDescent="0.25">
      <c r="A28" s="5"/>
      <c r="B28" s="6"/>
      <c r="D28" s="135"/>
    </row>
    <row r="29" spans="1:4" s="8" customFormat="1" x14ac:dyDescent="0.25">
      <c r="A29" s="5"/>
      <c r="B29" s="6"/>
      <c r="C29" s="7"/>
      <c r="D29" s="135"/>
    </row>
    <row r="30" spans="1:4" s="8" customFormat="1" x14ac:dyDescent="0.25">
      <c r="A30" s="5"/>
      <c r="B30" s="6"/>
      <c r="C30" s="7"/>
      <c r="D30" s="135"/>
    </row>
    <row r="31" spans="1:4" s="8" customFormat="1" x14ac:dyDescent="0.25">
      <c r="A31" s="5"/>
      <c r="B31" s="6"/>
      <c r="C31" s="11"/>
      <c r="D31" s="135"/>
    </row>
    <row r="32" spans="1:4" x14ac:dyDescent="0.2">
      <c r="A32" s="5"/>
      <c r="B32" s="6"/>
      <c r="C32" s="12"/>
      <c r="D32" s="135"/>
    </row>
    <row r="33" spans="3:3" x14ac:dyDescent="0.2">
      <c r="C33" s="10"/>
    </row>
  </sheetData>
  <sheetProtection algorithmName="SHA-512" hashValue="cRVHnPLXLtcwTOTBDi6ibjuZI2oxw0D7pTnNWAUaNdnNEJiKgR1eAleXoV1WDvlF6XQrGSoEm8N9gTJ1X9btOA==" saltValue="CeA3hwdbKkGKVqIW8gzmBg==" spinCount="100000" sheet="1" selectLockedCell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&amp;C&amp;"Calibri,Fett"&amp;14Dokumentation Buchungsblatt allgemein</oddHeader>
    <oddFooter>&amp;L&amp;"Calibri,Standard"&amp;7Stand: &amp;D&amp;C&amp;"Calibri,Standard"&amp;7Seite &amp;P von &amp;N&amp;R&amp;"Calibri,Standard"&amp;7Datei: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L515"/>
  <sheetViews>
    <sheetView topLeftCell="E1" workbookViewId="0">
      <selection activeCell="E33" sqref="E33"/>
    </sheetView>
  </sheetViews>
  <sheetFormatPr baseColWidth="10" defaultRowHeight="12.75" x14ac:dyDescent="0.2"/>
  <cols>
    <col min="1" max="1" width="20" style="149" customWidth="1"/>
    <col min="2" max="2" width="13.85546875" style="149" customWidth="1"/>
    <col min="3" max="3" width="33.28515625" style="149" bestFit="1" customWidth="1"/>
    <col min="4" max="4" width="48" style="139" bestFit="1" customWidth="1"/>
    <col min="5" max="5" width="37.7109375" style="139" customWidth="1"/>
    <col min="6" max="6" width="47" style="139" bestFit="1" customWidth="1"/>
    <col min="7" max="7" width="49.7109375" style="139" bestFit="1" customWidth="1"/>
    <col min="8" max="9" width="11.42578125" style="139"/>
    <col min="10" max="10" width="48" style="139" bestFit="1" customWidth="1"/>
    <col min="11" max="11" width="11.5703125" style="138" customWidth="1"/>
    <col min="12" max="12" width="11.42578125" style="138"/>
    <col min="13" max="16384" width="11.42578125" style="139"/>
  </cols>
  <sheetData>
    <row r="1" spans="1:12" s="154" customFormat="1" ht="35.25" customHeight="1" x14ac:dyDescent="0.25">
      <c r="A1" s="150"/>
      <c r="B1" s="151"/>
      <c r="C1" s="151"/>
      <c r="D1" s="152" t="s">
        <v>244</v>
      </c>
      <c r="E1" s="152" t="s">
        <v>246</v>
      </c>
      <c r="F1" s="152" t="s">
        <v>245</v>
      </c>
      <c r="G1" s="153" t="s">
        <v>247</v>
      </c>
      <c r="H1" s="154" t="s">
        <v>268</v>
      </c>
      <c r="J1" s="154" t="s">
        <v>270</v>
      </c>
      <c r="K1" s="153" t="s">
        <v>272</v>
      </c>
      <c r="L1" s="153" t="s">
        <v>271</v>
      </c>
    </row>
    <row r="2" spans="1:12" x14ac:dyDescent="0.2">
      <c r="A2" s="140" t="s">
        <v>244</v>
      </c>
      <c r="B2" s="141">
        <v>0.19</v>
      </c>
      <c r="C2" s="142"/>
      <c r="D2" s="139" t="s">
        <v>35</v>
      </c>
      <c r="E2" s="139" t="s">
        <v>71</v>
      </c>
      <c r="F2" s="139" t="s">
        <v>95</v>
      </c>
      <c r="G2" s="139" t="s">
        <v>140</v>
      </c>
      <c r="H2" s="139" t="s">
        <v>260</v>
      </c>
      <c r="J2" s="139" t="s">
        <v>35</v>
      </c>
      <c r="K2" s="138">
        <f>LEFT(J2,6)*1</f>
        <v>401310</v>
      </c>
      <c r="L2" s="137">
        <v>0.19</v>
      </c>
    </row>
    <row r="3" spans="1:12" x14ac:dyDescent="0.2">
      <c r="A3" s="143" t="s">
        <v>246</v>
      </c>
      <c r="B3" s="141">
        <v>7.0000000000000007E-2</v>
      </c>
      <c r="C3" s="142"/>
      <c r="D3" s="139" t="s">
        <v>36</v>
      </c>
      <c r="E3" s="139" t="s">
        <v>72</v>
      </c>
      <c r="F3" s="139" t="s">
        <v>96</v>
      </c>
      <c r="G3" s="139" t="s">
        <v>141</v>
      </c>
      <c r="J3" s="139" t="s">
        <v>36</v>
      </c>
      <c r="K3" s="138">
        <f t="shared" ref="K3:K66" si="0">LEFT(J3,6)*1</f>
        <v>401351</v>
      </c>
      <c r="L3" s="137">
        <v>0.19</v>
      </c>
    </row>
    <row r="4" spans="1:12" x14ac:dyDescent="0.2">
      <c r="A4" s="143" t="s">
        <v>245</v>
      </c>
      <c r="B4" s="141">
        <v>0</v>
      </c>
      <c r="C4" s="142"/>
      <c r="D4" s="139" t="s">
        <v>37</v>
      </c>
      <c r="E4" s="139" t="s">
        <v>73</v>
      </c>
      <c r="F4" s="139" t="s">
        <v>97</v>
      </c>
      <c r="G4" s="139" t="s">
        <v>142</v>
      </c>
      <c r="J4" s="139" t="s">
        <v>37</v>
      </c>
      <c r="K4" s="138">
        <f t="shared" si="0"/>
        <v>401410</v>
      </c>
      <c r="L4" s="137">
        <v>0.19</v>
      </c>
    </row>
    <row r="5" spans="1:12" x14ac:dyDescent="0.2">
      <c r="A5" s="143" t="s">
        <v>247</v>
      </c>
      <c r="B5" s="140" t="s">
        <v>34</v>
      </c>
      <c r="C5" s="142"/>
      <c r="D5" s="139" t="s">
        <v>38</v>
      </c>
      <c r="E5" s="139" t="s">
        <v>74</v>
      </c>
      <c r="F5" s="139" t="s">
        <v>98</v>
      </c>
      <c r="G5" s="139" t="s">
        <v>143</v>
      </c>
      <c r="J5" s="139" t="s">
        <v>38</v>
      </c>
      <c r="K5" s="138">
        <f t="shared" si="0"/>
        <v>401510</v>
      </c>
      <c r="L5" s="137">
        <v>0.19</v>
      </c>
    </row>
    <row r="6" spans="1:12" x14ac:dyDescent="0.2">
      <c r="A6" s="143" t="s">
        <v>268</v>
      </c>
      <c r="B6" s="140" t="s">
        <v>269</v>
      </c>
      <c r="C6" s="142"/>
      <c r="D6" s="139" t="s">
        <v>39</v>
      </c>
      <c r="E6" s="139" t="s">
        <v>75</v>
      </c>
      <c r="F6" s="139" t="s">
        <v>99</v>
      </c>
      <c r="G6" s="139" t="s">
        <v>144</v>
      </c>
      <c r="J6" s="139" t="s">
        <v>39</v>
      </c>
      <c r="K6" s="138">
        <f t="shared" si="0"/>
        <v>401910</v>
      </c>
      <c r="L6" s="137">
        <v>0.19</v>
      </c>
    </row>
    <row r="7" spans="1:12" x14ac:dyDescent="0.2">
      <c r="A7" s="143"/>
      <c r="B7" s="140"/>
      <c r="C7" s="142"/>
      <c r="D7" s="139" t="s">
        <v>40</v>
      </c>
      <c r="E7" s="139" t="s">
        <v>76</v>
      </c>
      <c r="F7" s="139" t="s">
        <v>100</v>
      </c>
      <c r="G7" s="139" t="s">
        <v>145</v>
      </c>
      <c r="J7" s="139" t="s">
        <v>40</v>
      </c>
      <c r="K7" s="138">
        <f t="shared" si="0"/>
        <v>402020</v>
      </c>
      <c r="L7" s="137">
        <v>0.19</v>
      </c>
    </row>
    <row r="8" spans="1:12" x14ac:dyDescent="0.2">
      <c r="A8" s="143"/>
      <c r="B8" s="140"/>
      <c r="C8" s="142"/>
      <c r="D8" s="139" t="s">
        <v>41</v>
      </c>
      <c r="E8" s="139" t="s">
        <v>77</v>
      </c>
      <c r="F8" s="139" t="s">
        <v>101</v>
      </c>
      <c r="G8" s="139" t="s">
        <v>146</v>
      </c>
      <c r="J8" s="139" t="s">
        <v>41</v>
      </c>
      <c r="K8" s="138">
        <f t="shared" si="0"/>
        <v>402040</v>
      </c>
      <c r="L8" s="137">
        <v>0.19</v>
      </c>
    </row>
    <row r="9" spans="1:12" x14ac:dyDescent="0.2">
      <c r="A9" s="143"/>
      <c r="B9" s="140"/>
      <c r="C9" s="142"/>
      <c r="D9" s="139" t="s">
        <v>42</v>
      </c>
      <c r="E9" s="139" t="s">
        <v>78</v>
      </c>
      <c r="F9" s="139" t="s">
        <v>102</v>
      </c>
      <c r="G9" s="139" t="s">
        <v>147</v>
      </c>
      <c r="J9" s="139" t="s">
        <v>42</v>
      </c>
      <c r="K9" s="138">
        <f t="shared" si="0"/>
        <v>403110</v>
      </c>
      <c r="L9" s="137">
        <v>0.19</v>
      </c>
    </row>
    <row r="10" spans="1:12" x14ac:dyDescent="0.2">
      <c r="A10" s="140"/>
      <c r="B10" s="140"/>
      <c r="C10" s="142"/>
      <c r="D10" s="139" t="s">
        <v>43</v>
      </c>
      <c r="E10" s="139" t="s">
        <v>79</v>
      </c>
      <c r="F10" s="139" t="s">
        <v>103</v>
      </c>
      <c r="G10" s="139" t="s">
        <v>148</v>
      </c>
      <c r="J10" s="139" t="s">
        <v>43</v>
      </c>
      <c r="K10" s="138">
        <f t="shared" si="0"/>
        <v>411100</v>
      </c>
      <c r="L10" s="137">
        <v>0.19</v>
      </c>
    </row>
    <row r="11" spans="1:12" x14ac:dyDescent="0.2">
      <c r="A11" s="143"/>
      <c r="B11" s="140"/>
      <c r="C11" s="142"/>
      <c r="D11" s="139" t="s">
        <v>44</v>
      </c>
      <c r="E11" s="139" t="s">
        <v>80</v>
      </c>
      <c r="F11" s="139" t="s">
        <v>104</v>
      </c>
      <c r="G11" s="139" t="s">
        <v>149</v>
      </c>
      <c r="J11" s="139" t="s">
        <v>44</v>
      </c>
      <c r="K11" s="138">
        <f t="shared" si="0"/>
        <v>412100</v>
      </c>
      <c r="L11" s="137">
        <v>0.19</v>
      </c>
    </row>
    <row r="12" spans="1:12" x14ac:dyDescent="0.2">
      <c r="A12" s="143"/>
      <c r="B12" s="140"/>
      <c r="C12" s="142"/>
      <c r="D12" s="139" t="s">
        <v>45</v>
      </c>
      <c r="E12" s="139" t="s">
        <v>81</v>
      </c>
      <c r="F12" s="139" t="s">
        <v>105</v>
      </c>
      <c r="G12" s="139" t="s">
        <v>150</v>
      </c>
      <c r="J12" s="139" t="s">
        <v>45</v>
      </c>
      <c r="K12" s="138">
        <f t="shared" si="0"/>
        <v>413100</v>
      </c>
      <c r="L12" s="137">
        <v>0.19</v>
      </c>
    </row>
    <row r="13" spans="1:12" x14ac:dyDescent="0.2">
      <c r="A13" s="143"/>
      <c r="B13" s="140"/>
      <c r="C13" s="142"/>
      <c r="D13" s="139" t="s">
        <v>46</v>
      </c>
      <c r="E13" s="139" t="s">
        <v>82</v>
      </c>
      <c r="F13" s="139" t="s">
        <v>106</v>
      </c>
      <c r="G13" s="139" t="s">
        <v>151</v>
      </c>
      <c r="J13" s="139" t="s">
        <v>46</v>
      </c>
      <c r="K13" s="138">
        <f t="shared" si="0"/>
        <v>414100</v>
      </c>
      <c r="L13" s="137">
        <v>0.19</v>
      </c>
    </row>
    <row r="14" spans="1:12" x14ac:dyDescent="0.2">
      <c r="A14" s="140"/>
      <c r="B14" s="140"/>
      <c r="C14" s="142"/>
      <c r="D14" s="139" t="s">
        <v>47</v>
      </c>
      <c r="E14" s="139" t="s">
        <v>83</v>
      </c>
      <c r="F14" s="139" t="s">
        <v>107</v>
      </c>
      <c r="G14" s="139" t="s">
        <v>152</v>
      </c>
      <c r="J14" s="139" t="s">
        <v>47</v>
      </c>
      <c r="K14" s="138">
        <f t="shared" si="0"/>
        <v>415100</v>
      </c>
      <c r="L14" s="137">
        <v>0.19</v>
      </c>
    </row>
    <row r="15" spans="1:12" x14ac:dyDescent="0.2">
      <c r="A15" s="143"/>
      <c r="B15" s="140"/>
      <c r="C15" s="142"/>
      <c r="D15" s="139" t="s">
        <v>48</v>
      </c>
      <c r="E15" s="139" t="s">
        <v>84</v>
      </c>
      <c r="F15" s="139" t="s">
        <v>108</v>
      </c>
      <c r="G15" s="139" t="s">
        <v>153</v>
      </c>
      <c r="J15" s="139" t="s">
        <v>48</v>
      </c>
      <c r="K15" s="138">
        <f t="shared" si="0"/>
        <v>415510</v>
      </c>
      <c r="L15" s="137">
        <v>0.19</v>
      </c>
    </row>
    <row r="16" spans="1:12" x14ac:dyDescent="0.2">
      <c r="A16" s="143"/>
      <c r="B16" s="140"/>
      <c r="C16" s="142"/>
      <c r="D16" s="139" t="s">
        <v>49</v>
      </c>
      <c r="E16" s="139" t="s">
        <v>85</v>
      </c>
      <c r="F16" s="139" t="s">
        <v>109</v>
      </c>
      <c r="G16" s="139" t="s">
        <v>154</v>
      </c>
      <c r="J16" s="139" t="s">
        <v>49</v>
      </c>
      <c r="K16" s="138">
        <f t="shared" si="0"/>
        <v>416100</v>
      </c>
      <c r="L16" s="137">
        <v>0.19</v>
      </c>
    </row>
    <row r="17" spans="1:12" x14ac:dyDescent="0.2">
      <c r="A17" s="143"/>
      <c r="B17" s="140"/>
      <c r="C17" s="142"/>
      <c r="D17" s="139" t="s">
        <v>50</v>
      </c>
      <c r="E17" s="139" t="s">
        <v>86</v>
      </c>
      <c r="F17" s="139" t="s">
        <v>110</v>
      </c>
      <c r="G17" s="139" t="s">
        <v>155</v>
      </c>
      <c r="J17" s="139" t="s">
        <v>50</v>
      </c>
      <c r="K17" s="138">
        <f t="shared" si="0"/>
        <v>417100</v>
      </c>
      <c r="L17" s="137">
        <v>0.19</v>
      </c>
    </row>
    <row r="18" spans="1:12" x14ac:dyDescent="0.2">
      <c r="A18" s="140"/>
      <c r="B18" s="140"/>
      <c r="C18" s="142"/>
      <c r="D18" s="139" t="s">
        <v>51</v>
      </c>
      <c r="E18" s="139" t="s">
        <v>87</v>
      </c>
      <c r="F18" s="139" t="s">
        <v>111</v>
      </c>
      <c r="G18" s="139" t="s">
        <v>156</v>
      </c>
      <c r="J18" s="139" t="s">
        <v>51</v>
      </c>
      <c r="K18" s="138">
        <f t="shared" si="0"/>
        <v>418100</v>
      </c>
      <c r="L18" s="137">
        <v>0.19</v>
      </c>
    </row>
    <row r="19" spans="1:12" x14ac:dyDescent="0.2">
      <c r="A19" s="140"/>
      <c r="B19" s="140"/>
      <c r="C19" s="142"/>
      <c r="D19" s="139" t="s">
        <v>52</v>
      </c>
      <c r="E19" s="139" t="s">
        <v>88</v>
      </c>
      <c r="F19" s="139" t="s">
        <v>112</v>
      </c>
      <c r="G19" s="139" t="s">
        <v>157</v>
      </c>
      <c r="J19" s="139" t="s">
        <v>52</v>
      </c>
      <c r="K19" s="138">
        <f t="shared" si="0"/>
        <v>419100</v>
      </c>
      <c r="L19" s="137">
        <v>0.19</v>
      </c>
    </row>
    <row r="20" spans="1:12" x14ac:dyDescent="0.2">
      <c r="A20" s="143"/>
      <c r="B20" s="140"/>
      <c r="C20" s="142"/>
      <c r="D20" s="139" t="s">
        <v>53</v>
      </c>
      <c r="E20" s="139" t="s">
        <v>89</v>
      </c>
      <c r="F20" s="139" t="s">
        <v>113</v>
      </c>
      <c r="G20" s="139" t="s">
        <v>158</v>
      </c>
      <c r="J20" s="139" t="s">
        <v>53</v>
      </c>
      <c r="K20" s="138">
        <f t="shared" si="0"/>
        <v>426110</v>
      </c>
      <c r="L20" s="137">
        <v>0.19</v>
      </c>
    </row>
    <row r="21" spans="1:12" x14ac:dyDescent="0.2">
      <c r="A21" s="143"/>
      <c r="B21" s="140"/>
      <c r="C21" s="142"/>
      <c r="D21" s="139" t="s">
        <v>54</v>
      </c>
      <c r="E21" s="139" t="s">
        <v>90</v>
      </c>
      <c r="F21" s="139" t="s">
        <v>114</v>
      </c>
      <c r="G21" s="139" t="s">
        <v>159</v>
      </c>
      <c r="J21" s="139" t="s">
        <v>54</v>
      </c>
      <c r="K21" s="138">
        <f t="shared" si="0"/>
        <v>426210</v>
      </c>
      <c r="L21" s="137">
        <v>0.19</v>
      </c>
    </row>
    <row r="22" spans="1:12" x14ac:dyDescent="0.2">
      <c r="A22" s="140"/>
      <c r="B22" s="140"/>
      <c r="C22" s="142"/>
      <c r="D22" s="139" t="s">
        <v>55</v>
      </c>
      <c r="E22" s="139" t="s">
        <v>91</v>
      </c>
      <c r="F22" s="139" t="s">
        <v>115</v>
      </c>
      <c r="G22" s="139" t="s">
        <v>160</v>
      </c>
      <c r="J22" s="139" t="s">
        <v>55</v>
      </c>
      <c r="K22" s="138">
        <f t="shared" si="0"/>
        <v>426910</v>
      </c>
      <c r="L22" s="137">
        <v>0.19</v>
      </c>
    </row>
    <row r="23" spans="1:12" x14ac:dyDescent="0.2">
      <c r="A23" s="140"/>
      <c r="B23" s="140"/>
      <c r="C23" s="142"/>
      <c r="D23" s="139" t="s">
        <v>56</v>
      </c>
      <c r="E23" s="139" t="s">
        <v>92</v>
      </c>
      <c r="F23" s="139" t="s">
        <v>116</v>
      </c>
      <c r="G23" s="139" t="s">
        <v>161</v>
      </c>
      <c r="J23" s="139" t="s">
        <v>56</v>
      </c>
      <c r="K23" s="138">
        <f t="shared" si="0"/>
        <v>427110</v>
      </c>
      <c r="L23" s="137">
        <v>0.19</v>
      </c>
    </row>
    <row r="24" spans="1:12" x14ac:dyDescent="0.2">
      <c r="A24" s="143"/>
      <c r="B24" s="140"/>
      <c r="C24" s="142"/>
      <c r="D24" s="139" t="s">
        <v>57</v>
      </c>
      <c r="E24" s="139" t="s">
        <v>93</v>
      </c>
      <c r="F24" s="139" t="s">
        <v>117</v>
      </c>
      <c r="G24" s="139" t="s">
        <v>162</v>
      </c>
      <c r="J24" s="139" t="s">
        <v>57</v>
      </c>
      <c r="K24" s="138">
        <f t="shared" si="0"/>
        <v>427210</v>
      </c>
      <c r="L24" s="137">
        <v>0.19</v>
      </c>
    </row>
    <row r="25" spans="1:12" x14ac:dyDescent="0.2">
      <c r="A25" s="143"/>
      <c r="B25" s="140"/>
      <c r="C25" s="142"/>
      <c r="D25" s="139" t="s">
        <v>58</v>
      </c>
      <c r="E25" s="139" t="s">
        <v>94</v>
      </c>
      <c r="F25" s="139" t="s">
        <v>118</v>
      </c>
      <c r="G25" s="139" t="s">
        <v>163</v>
      </c>
      <c r="J25" s="139" t="s">
        <v>58</v>
      </c>
      <c r="K25" s="138">
        <f t="shared" si="0"/>
        <v>427910</v>
      </c>
      <c r="L25" s="137">
        <v>0.19</v>
      </c>
    </row>
    <row r="26" spans="1:12" x14ac:dyDescent="0.2">
      <c r="A26" s="143"/>
      <c r="B26" s="140"/>
      <c r="C26" s="142"/>
      <c r="D26" s="139" t="s">
        <v>59</v>
      </c>
      <c r="F26" s="139" t="s">
        <v>119</v>
      </c>
      <c r="G26" s="139" t="s">
        <v>164</v>
      </c>
      <c r="J26" s="139" t="s">
        <v>59</v>
      </c>
      <c r="K26" s="138">
        <f t="shared" si="0"/>
        <v>431110</v>
      </c>
      <c r="L26" s="137">
        <v>0.19</v>
      </c>
    </row>
    <row r="27" spans="1:12" x14ac:dyDescent="0.2">
      <c r="A27" s="143"/>
      <c r="B27" s="140"/>
      <c r="C27" s="142"/>
      <c r="D27" s="139" t="s">
        <v>60</v>
      </c>
      <c r="F27" s="139" t="s">
        <v>120</v>
      </c>
      <c r="G27" s="139" t="s">
        <v>165</v>
      </c>
      <c r="J27" s="139" t="s">
        <v>60</v>
      </c>
      <c r="K27" s="138">
        <f t="shared" si="0"/>
        <v>431210</v>
      </c>
      <c r="L27" s="137">
        <v>0.19</v>
      </c>
    </row>
    <row r="28" spans="1:12" x14ac:dyDescent="0.2">
      <c r="A28" s="143"/>
      <c r="B28" s="140"/>
      <c r="C28" s="142"/>
      <c r="D28" s="139" t="s">
        <v>61</v>
      </c>
      <c r="F28" s="139" t="s">
        <v>121</v>
      </c>
      <c r="G28" s="139" t="s">
        <v>166</v>
      </c>
      <c r="J28" s="139" t="s">
        <v>61</v>
      </c>
      <c r="K28" s="138">
        <f t="shared" si="0"/>
        <v>432110</v>
      </c>
      <c r="L28" s="137">
        <v>0.19</v>
      </c>
    </row>
    <row r="29" spans="1:12" x14ac:dyDescent="0.2">
      <c r="A29" s="140"/>
      <c r="B29" s="140"/>
      <c r="C29" s="142"/>
      <c r="D29" s="139" t="s">
        <v>62</v>
      </c>
      <c r="F29" s="139" t="s">
        <v>122</v>
      </c>
      <c r="G29" s="139" t="s">
        <v>167</v>
      </c>
      <c r="J29" s="139" t="s">
        <v>62</v>
      </c>
      <c r="K29" s="138">
        <f t="shared" si="0"/>
        <v>433110</v>
      </c>
      <c r="L29" s="137">
        <v>0.19</v>
      </c>
    </row>
    <row r="30" spans="1:12" x14ac:dyDescent="0.2">
      <c r="A30" s="140"/>
      <c r="B30" s="140"/>
      <c r="C30" s="142"/>
      <c r="D30" s="139" t="s">
        <v>63</v>
      </c>
      <c r="F30" s="139" t="s">
        <v>123</v>
      </c>
      <c r="G30" s="139" t="s">
        <v>168</v>
      </c>
      <c r="J30" s="139" t="s">
        <v>63</v>
      </c>
      <c r="K30" s="138">
        <f t="shared" si="0"/>
        <v>433210</v>
      </c>
      <c r="L30" s="137">
        <v>0.19</v>
      </c>
    </row>
    <row r="31" spans="1:12" x14ac:dyDescent="0.2">
      <c r="A31" s="143"/>
      <c r="B31" s="140"/>
      <c r="C31" s="142"/>
      <c r="D31" s="139" t="s">
        <v>64</v>
      </c>
      <c r="F31" s="139" t="s">
        <v>124</v>
      </c>
      <c r="G31" s="139" t="s">
        <v>169</v>
      </c>
      <c r="J31" s="139" t="s">
        <v>64</v>
      </c>
      <c r="K31" s="138">
        <f t="shared" si="0"/>
        <v>434010</v>
      </c>
      <c r="L31" s="137">
        <v>0.19</v>
      </c>
    </row>
    <row r="32" spans="1:12" x14ac:dyDescent="0.2">
      <c r="A32" s="143"/>
      <c r="B32" s="140"/>
      <c r="C32" s="142"/>
      <c r="D32" s="139" t="s">
        <v>65</v>
      </c>
      <c r="F32" s="139" t="s">
        <v>125</v>
      </c>
      <c r="G32" s="139" t="s">
        <v>170</v>
      </c>
      <c r="J32" s="139" t="s">
        <v>65</v>
      </c>
      <c r="K32" s="138">
        <f t="shared" si="0"/>
        <v>435110</v>
      </c>
      <c r="L32" s="137">
        <v>0.19</v>
      </c>
    </row>
    <row r="33" spans="1:12" x14ac:dyDescent="0.2">
      <c r="A33" s="140"/>
      <c r="B33" s="140"/>
      <c r="C33" s="142"/>
      <c r="D33" s="139" t="s">
        <v>66</v>
      </c>
      <c r="F33" s="139" t="s">
        <v>126</v>
      </c>
      <c r="G33" s="139" t="s">
        <v>171</v>
      </c>
      <c r="J33" s="139" t="s">
        <v>66</v>
      </c>
      <c r="K33" s="138">
        <f t="shared" si="0"/>
        <v>485010</v>
      </c>
      <c r="L33" s="137">
        <v>0.19</v>
      </c>
    </row>
    <row r="34" spans="1:12" x14ac:dyDescent="0.2">
      <c r="A34" s="143"/>
      <c r="B34" s="140"/>
      <c r="C34" s="142"/>
      <c r="D34" s="139" t="s">
        <v>67</v>
      </c>
      <c r="F34" s="139" t="s">
        <v>127</v>
      </c>
      <c r="G34" s="139" t="s">
        <v>172</v>
      </c>
      <c r="J34" s="139" t="s">
        <v>67</v>
      </c>
      <c r="K34" s="138">
        <f t="shared" si="0"/>
        <v>531910</v>
      </c>
      <c r="L34" s="137">
        <v>0.19</v>
      </c>
    </row>
    <row r="35" spans="1:12" x14ac:dyDescent="0.2">
      <c r="A35" s="140"/>
      <c r="B35" s="140"/>
      <c r="C35" s="142"/>
      <c r="D35" s="139" t="s">
        <v>68</v>
      </c>
      <c r="F35" s="139" t="s">
        <v>128</v>
      </c>
      <c r="G35" s="139" t="s">
        <v>173</v>
      </c>
      <c r="J35" s="139" t="s">
        <v>68</v>
      </c>
      <c r="K35" s="138">
        <f t="shared" si="0"/>
        <v>538010</v>
      </c>
      <c r="L35" s="137">
        <v>0.19</v>
      </c>
    </row>
    <row r="36" spans="1:12" x14ac:dyDescent="0.2">
      <c r="A36" s="140"/>
      <c r="B36" s="140"/>
      <c r="C36" s="142"/>
      <c r="D36" s="139" t="s">
        <v>69</v>
      </c>
      <c r="F36" s="139" t="s">
        <v>129</v>
      </c>
      <c r="G36" s="139" t="s">
        <v>174</v>
      </c>
      <c r="J36" s="139" t="s">
        <v>69</v>
      </c>
      <c r="K36" s="138">
        <f t="shared" si="0"/>
        <v>539910</v>
      </c>
      <c r="L36" s="137">
        <v>0.19</v>
      </c>
    </row>
    <row r="37" spans="1:12" x14ac:dyDescent="0.2">
      <c r="A37" s="143"/>
      <c r="B37" s="140"/>
      <c r="C37" s="142"/>
      <c r="D37" s="139" t="s">
        <v>70</v>
      </c>
      <c r="F37" s="139" t="s">
        <v>130</v>
      </c>
      <c r="G37" s="139" t="s">
        <v>175</v>
      </c>
      <c r="J37" s="139" t="s">
        <v>70</v>
      </c>
      <c r="K37" s="138">
        <f t="shared" si="0"/>
        <v>599910</v>
      </c>
      <c r="L37" s="137">
        <v>0.19</v>
      </c>
    </row>
    <row r="38" spans="1:12" x14ac:dyDescent="0.2">
      <c r="A38" s="143"/>
      <c r="B38" s="140"/>
      <c r="C38" s="142"/>
      <c r="F38" s="139" t="s">
        <v>131</v>
      </c>
      <c r="G38" s="139" t="s">
        <v>176</v>
      </c>
      <c r="J38" s="139" t="s">
        <v>71</v>
      </c>
      <c r="K38" s="138">
        <f t="shared" si="0"/>
        <v>401320</v>
      </c>
      <c r="L38" s="137">
        <v>7.0000000000000007E-2</v>
      </c>
    </row>
    <row r="39" spans="1:12" x14ac:dyDescent="0.2">
      <c r="A39" s="143"/>
      <c r="B39" s="140"/>
      <c r="C39" s="142"/>
      <c r="F39" s="139" t="s">
        <v>132</v>
      </c>
      <c r="G39" s="139" t="s">
        <v>177</v>
      </c>
      <c r="J39" s="139" t="s">
        <v>72</v>
      </c>
      <c r="K39" s="138">
        <f t="shared" si="0"/>
        <v>401352</v>
      </c>
      <c r="L39" s="137">
        <v>7.0000000000000007E-2</v>
      </c>
    </row>
    <row r="40" spans="1:12" x14ac:dyDescent="0.2">
      <c r="A40" s="140"/>
      <c r="B40" s="140"/>
      <c r="C40" s="142"/>
      <c r="F40" s="139" t="s">
        <v>133</v>
      </c>
      <c r="G40" s="139" t="s">
        <v>178</v>
      </c>
      <c r="J40" s="139" t="s">
        <v>73</v>
      </c>
      <c r="K40" s="138">
        <f t="shared" si="0"/>
        <v>401420</v>
      </c>
      <c r="L40" s="137">
        <v>7.0000000000000007E-2</v>
      </c>
    </row>
    <row r="41" spans="1:12" x14ac:dyDescent="0.2">
      <c r="A41" s="143"/>
      <c r="B41" s="140"/>
      <c r="C41" s="142"/>
      <c r="F41" s="139" t="s">
        <v>134</v>
      </c>
      <c r="G41" s="139" t="s">
        <v>179</v>
      </c>
      <c r="J41" s="139" t="s">
        <v>74</v>
      </c>
      <c r="K41" s="138">
        <f t="shared" si="0"/>
        <v>401520</v>
      </c>
      <c r="L41" s="137">
        <v>7.0000000000000007E-2</v>
      </c>
    </row>
    <row r="42" spans="1:12" x14ac:dyDescent="0.2">
      <c r="A42" s="143"/>
      <c r="B42" s="140"/>
      <c r="C42" s="142"/>
      <c r="F42" s="139" t="s">
        <v>135</v>
      </c>
      <c r="G42" s="139" t="s">
        <v>180</v>
      </c>
      <c r="J42" s="139" t="s">
        <v>75</v>
      </c>
      <c r="K42" s="138">
        <f t="shared" si="0"/>
        <v>402050</v>
      </c>
      <c r="L42" s="137">
        <v>7.0000000000000007E-2</v>
      </c>
    </row>
    <row r="43" spans="1:12" x14ac:dyDescent="0.2">
      <c r="A43" s="143"/>
      <c r="B43" s="140"/>
      <c r="C43" s="142"/>
      <c r="F43" s="139" t="s">
        <v>136</v>
      </c>
      <c r="G43" s="139" t="s">
        <v>181</v>
      </c>
      <c r="J43" s="139" t="s">
        <v>76</v>
      </c>
      <c r="K43" s="138">
        <f t="shared" si="0"/>
        <v>403220</v>
      </c>
      <c r="L43" s="137">
        <v>7.0000000000000007E-2</v>
      </c>
    </row>
    <row r="44" spans="1:12" x14ac:dyDescent="0.2">
      <c r="A44" s="140"/>
      <c r="B44" s="140"/>
      <c r="C44" s="142"/>
      <c r="F44" s="139" t="s">
        <v>137</v>
      </c>
      <c r="G44" s="139" t="s">
        <v>182</v>
      </c>
      <c r="J44" s="139" t="s">
        <v>77</v>
      </c>
      <c r="K44" s="138">
        <f t="shared" si="0"/>
        <v>411200</v>
      </c>
      <c r="L44" s="137">
        <v>7.0000000000000007E-2</v>
      </c>
    </row>
    <row r="45" spans="1:12" x14ac:dyDescent="0.2">
      <c r="A45" s="143"/>
      <c r="B45" s="140"/>
      <c r="C45" s="142"/>
      <c r="F45" s="139" t="s">
        <v>138</v>
      </c>
      <c r="G45" s="139" t="s">
        <v>183</v>
      </c>
      <c r="J45" s="139" t="s">
        <v>78</v>
      </c>
      <c r="K45" s="138">
        <f t="shared" si="0"/>
        <v>412200</v>
      </c>
      <c r="L45" s="137">
        <v>7.0000000000000007E-2</v>
      </c>
    </row>
    <row r="46" spans="1:12" x14ac:dyDescent="0.2">
      <c r="A46" s="143"/>
      <c r="B46" s="140"/>
      <c r="C46" s="142"/>
      <c r="F46" s="139" t="s">
        <v>139</v>
      </c>
      <c r="G46" s="139" t="s">
        <v>184</v>
      </c>
      <c r="J46" s="139" t="s">
        <v>79</v>
      </c>
      <c r="K46" s="138">
        <f t="shared" si="0"/>
        <v>413200</v>
      </c>
      <c r="L46" s="137">
        <v>7.0000000000000007E-2</v>
      </c>
    </row>
    <row r="47" spans="1:12" x14ac:dyDescent="0.2">
      <c r="A47" s="143"/>
      <c r="B47" s="140"/>
      <c r="C47" s="142"/>
      <c r="G47" s="139" t="s">
        <v>185</v>
      </c>
      <c r="J47" s="139" t="s">
        <v>80</v>
      </c>
      <c r="K47" s="138">
        <f t="shared" si="0"/>
        <v>414200</v>
      </c>
      <c r="L47" s="137">
        <v>7.0000000000000007E-2</v>
      </c>
    </row>
    <row r="48" spans="1:12" x14ac:dyDescent="0.2">
      <c r="A48" s="140"/>
      <c r="B48" s="140"/>
      <c r="C48" s="142"/>
      <c r="G48" s="139" t="s">
        <v>186</v>
      </c>
      <c r="J48" s="139" t="s">
        <v>81</v>
      </c>
      <c r="K48" s="138">
        <f t="shared" si="0"/>
        <v>415200</v>
      </c>
      <c r="L48" s="137">
        <v>7.0000000000000007E-2</v>
      </c>
    </row>
    <row r="49" spans="1:12" x14ac:dyDescent="0.2">
      <c r="A49" s="143"/>
      <c r="B49" s="140"/>
      <c r="C49" s="142"/>
      <c r="G49" s="139" t="s">
        <v>187</v>
      </c>
      <c r="J49" s="139" t="s">
        <v>82</v>
      </c>
      <c r="K49" s="138">
        <f t="shared" si="0"/>
        <v>415520</v>
      </c>
      <c r="L49" s="137">
        <v>7.0000000000000007E-2</v>
      </c>
    </row>
    <row r="50" spans="1:12" x14ac:dyDescent="0.2">
      <c r="A50" s="143"/>
      <c r="B50" s="140"/>
      <c r="C50" s="142"/>
      <c r="G50" s="139" t="s">
        <v>188</v>
      </c>
      <c r="J50" s="139" t="s">
        <v>83</v>
      </c>
      <c r="K50" s="138">
        <f t="shared" si="0"/>
        <v>416200</v>
      </c>
      <c r="L50" s="137">
        <v>7.0000000000000007E-2</v>
      </c>
    </row>
    <row r="51" spans="1:12" x14ac:dyDescent="0.2">
      <c r="A51" s="140"/>
      <c r="B51" s="140"/>
      <c r="C51" s="142"/>
      <c r="G51" s="139" t="s">
        <v>189</v>
      </c>
      <c r="J51" s="139" t="s">
        <v>84</v>
      </c>
      <c r="K51" s="138">
        <f t="shared" si="0"/>
        <v>417200</v>
      </c>
      <c r="L51" s="137">
        <v>7.0000000000000007E-2</v>
      </c>
    </row>
    <row r="52" spans="1:12" x14ac:dyDescent="0.2">
      <c r="A52" s="143"/>
      <c r="B52" s="140"/>
      <c r="C52" s="142"/>
      <c r="G52" s="139" t="s">
        <v>190</v>
      </c>
      <c r="J52" s="139" t="s">
        <v>85</v>
      </c>
      <c r="K52" s="138">
        <f t="shared" si="0"/>
        <v>418200</v>
      </c>
      <c r="L52" s="137">
        <v>7.0000000000000007E-2</v>
      </c>
    </row>
    <row r="53" spans="1:12" x14ac:dyDescent="0.2">
      <c r="A53" s="143"/>
      <c r="B53" s="140"/>
      <c r="C53" s="142"/>
      <c r="G53" s="139" t="s">
        <v>191</v>
      </c>
      <c r="J53" s="139" t="s">
        <v>86</v>
      </c>
      <c r="K53" s="138">
        <f t="shared" si="0"/>
        <v>419200</v>
      </c>
      <c r="L53" s="137">
        <v>7.0000000000000007E-2</v>
      </c>
    </row>
    <row r="54" spans="1:12" x14ac:dyDescent="0.2">
      <c r="A54" s="143"/>
      <c r="B54" s="140"/>
      <c r="C54" s="142"/>
      <c r="G54" s="139" t="s">
        <v>192</v>
      </c>
      <c r="J54" s="139" t="s">
        <v>87</v>
      </c>
      <c r="K54" s="138">
        <f t="shared" si="0"/>
        <v>427130</v>
      </c>
      <c r="L54" s="137">
        <v>7.0000000000000007E-2</v>
      </c>
    </row>
    <row r="55" spans="1:12" x14ac:dyDescent="0.2">
      <c r="A55" s="140"/>
      <c r="B55" s="140"/>
      <c r="C55" s="142"/>
      <c r="G55" s="139" t="s">
        <v>193</v>
      </c>
      <c r="J55" s="139" t="s">
        <v>88</v>
      </c>
      <c r="K55" s="138">
        <f t="shared" si="0"/>
        <v>427230</v>
      </c>
      <c r="L55" s="137">
        <v>7.0000000000000007E-2</v>
      </c>
    </row>
    <row r="56" spans="1:12" x14ac:dyDescent="0.2">
      <c r="A56" s="143"/>
      <c r="B56" s="140"/>
      <c r="C56" s="142"/>
      <c r="G56" s="139" t="s">
        <v>194</v>
      </c>
      <c r="J56" s="139" t="s">
        <v>89</v>
      </c>
      <c r="K56" s="138">
        <f t="shared" si="0"/>
        <v>427930</v>
      </c>
      <c r="L56" s="137">
        <v>7.0000000000000007E-2</v>
      </c>
    </row>
    <row r="57" spans="1:12" x14ac:dyDescent="0.2">
      <c r="A57" s="143"/>
      <c r="B57" s="140"/>
      <c r="C57" s="142"/>
      <c r="G57" s="139" t="s">
        <v>195</v>
      </c>
      <c r="J57" s="139" t="s">
        <v>90</v>
      </c>
      <c r="K57" s="138">
        <f t="shared" si="0"/>
        <v>431220</v>
      </c>
      <c r="L57" s="137">
        <v>7.0000000000000007E-2</v>
      </c>
    </row>
    <row r="58" spans="1:12" x14ac:dyDescent="0.2">
      <c r="A58" s="143"/>
      <c r="B58" s="140"/>
      <c r="C58" s="142"/>
      <c r="G58" s="139" t="s">
        <v>196</v>
      </c>
      <c r="J58" s="139" t="s">
        <v>91</v>
      </c>
      <c r="K58" s="138">
        <f t="shared" si="0"/>
        <v>531920</v>
      </c>
      <c r="L58" s="137">
        <v>7.0000000000000007E-2</v>
      </c>
    </row>
    <row r="59" spans="1:12" x14ac:dyDescent="0.2">
      <c r="A59" s="143"/>
      <c r="B59" s="140"/>
      <c r="C59" s="142"/>
      <c r="G59" s="139" t="s">
        <v>197</v>
      </c>
      <c r="J59" s="139" t="s">
        <v>92</v>
      </c>
      <c r="K59" s="138">
        <f t="shared" si="0"/>
        <v>538020</v>
      </c>
      <c r="L59" s="137">
        <v>7.0000000000000007E-2</v>
      </c>
    </row>
    <row r="60" spans="1:12" x14ac:dyDescent="0.2">
      <c r="A60" s="143"/>
      <c r="B60" s="140"/>
      <c r="C60" s="142"/>
      <c r="G60" s="139" t="s">
        <v>198</v>
      </c>
      <c r="J60" s="139" t="s">
        <v>93</v>
      </c>
      <c r="K60" s="138">
        <f t="shared" si="0"/>
        <v>539920</v>
      </c>
      <c r="L60" s="137">
        <v>7.0000000000000007E-2</v>
      </c>
    </row>
    <row r="61" spans="1:12" x14ac:dyDescent="0.2">
      <c r="A61" s="143"/>
      <c r="B61" s="140"/>
      <c r="C61" s="142"/>
      <c r="G61" s="139" t="s">
        <v>199</v>
      </c>
      <c r="J61" s="139" t="s">
        <v>94</v>
      </c>
      <c r="K61" s="138">
        <f t="shared" si="0"/>
        <v>599920</v>
      </c>
      <c r="L61" s="137">
        <v>7.0000000000000007E-2</v>
      </c>
    </row>
    <row r="62" spans="1:12" x14ac:dyDescent="0.2">
      <c r="A62" s="140"/>
      <c r="B62" s="140"/>
      <c r="C62" s="142"/>
      <c r="G62" s="139" t="s">
        <v>200</v>
      </c>
      <c r="J62" s="139" t="s">
        <v>95</v>
      </c>
      <c r="K62" s="138">
        <f t="shared" si="0"/>
        <v>401210</v>
      </c>
      <c r="L62" s="137">
        <v>0</v>
      </c>
    </row>
    <row r="63" spans="1:12" x14ac:dyDescent="0.2">
      <c r="A63" s="143"/>
      <c r="B63" s="140"/>
      <c r="C63" s="142"/>
      <c r="G63" s="139" t="s">
        <v>201</v>
      </c>
      <c r="J63" s="139" t="s">
        <v>96</v>
      </c>
      <c r="K63" s="138">
        <f t="shared" si="0"/>
        <v>401330</v>
      </c>
      <c r="L63" s="137">
        <v>0</v>
      </c>
    </row>
    <row r="64" spans="1:12" x14ac:dyDescent="0.2">
      <c r="A64" s="143"/>
      <c r="B64" s="140"/>
      <c r="C64" s="142"/>
      <c r="G64" s="139" t="s">
        <v>202</v>
      </c>
      <c r="J64" s="139" t="s">
        <v>97</v>
      </c>
      <c r="K64" s="138">
        <f t="shared" si="0"/>
        <v>401353</v>
      </c>
      <c r="L64" s="137">
        <v>0</v>
      </c>
    </row>
    <row r="65" spans="1:12" x14ac:dyDescent="0.2">
      <c r="A65" s="143"/>
      <c r="B65" s="140"/>
      <c r="C65" s="142"/>
      <c r="G65" s="139" t="s">
        <v>203</v>
      </c>
      <c r="J65" s="139" t="s">
        <v>98</v>
      </c>
      <c r="K65" s="138">
        <f t="shared" si="0"/>
        <v>401430</v>
      </c>
      <c r="L65" s="137">
        <v>0</v>
      </c>
    </row>
    <row r="66" spans="1:12" x14ac:dyDescent="0.2">
      <c r="A66" s="140"/>
      <c r="B66" s="140"/>
      <c r="C66" s="142"/>
      <c r="G66" s="139" t="s">
        <v>204</v>
      </c>
      <c r="J66" s="139" t="s">
        <v>99</v>
      </c>
      <c r="K66" s="138">
        <f t="shared" si="0"/>
        <v>401530</v>
      </c>
      <c r="L66" s="137">
        <v>0</v>
      </c>
    </row>
    <row r="67" spans="1:12" x14ac:dyDescent="0.2">
      <c r="A67" s="143"/>
      <c r="B67" s="140"/>
      <c r="C67" s="142"/>
      <c r="G67" s="139" t="s">
        <v>205</v>
      </c>
      <c r="J67" s="139" t="s">
        <v>100</v>
      </c>
      <c r="K67" s="138">
        <f t="shared" ref="K67:K130" si="1">LEFT(J67,6)*1</f>
        <v>401930</v>
      </c>
      <c r="L67" s="137">
        <v>0</v>
      </c>
    </row>
    <row r="68" spans="1:12" x14ac:dyDescent="0.2">
      <c r="A68" s="143"/>
      <c r="B68" s="140"/>
      <c r="C68" s="142"/>
      <c r="G68" s="139" t="s">
        <v>206</v>
      </c>
      <c r="J68" s="139" t="s">
        <v>101</v>
      </c>
      <c r="K68" s="138">
        <f t="shared" si="1"/>
        <v>402030</v>
      </c>
      <c r="L68" s="137">
        <v>0</v>
      </c>
    </row>
    <row r="69" spans="1:12" x14ac:dyDescent="0.2">
      <c r="A69" s="143"/>
      <c r="B69" s="140"/>
      <c r="C69" s="142"/>
      <c r="G69" s="139" t="s">
        <v>207</v>
      </c>
      <c r="J69" s="139" t="s">
        <v>102</v>
      </c>
      <c r="K69" s="138">
        <f t="shared" si="1"/>
        <v>402060</v>
      </c>
      <c r="L69" s="137">
        <v>0</v>
      </c>
    </row>
    <row r="70" spans="1:12" x14ac:dyDescent="0.2">
      <c r="A70" s="140"/>
      <c r="B70" s="140"/>
      <c r="C70" s="142"/>
      <c r="G70" s="139" t="s">
        <v>208</v>
      </c>
      <c r="J70" s="139" t="s">
        <v>103</v>
      </c>
      <c r="K70" s="138">
        <f t="shared" si="1"/>
        <v>403330</v>
      </c>
      <c r="L70" s="137">
        <v>0</v>
      </c>
    </row>
    <row r="71" spans="1:12" x14ac:dyDescent="0.2">
      <c r="A71" s="143"/>
      <c r="B71" s="140"/>
      <c r="C71" s="142"/>
      <c r="G71" s="139" t="s">
        <v>209</v>
      </c>
      <c r="J71" s="139" t="s">
        <v>104</v>
      </c>
      <c r="K71" s="138">
        <f t="shared" si="1"/>
        <v>411300</v>
      </c>
      <c r="L71" s="137">
        <v>0</v>
      </c>
    </row>
    <row r="72" spans="1:12" x14ac:dyDescent="0.2">
      <c r="A72" s="143"/>
      <c r="B72" s="140"/>
      <c r="C72" s="142"/>
      <c r="G72" s="139" t="s">
        <v>210</v>
      </c>
      <c r="J72" s="139" t="s">
        <v>105</v>
      </c>
      <c r="K72" s="138">
        <f t="shared" si="1"/>
        <v>412300</v>
      </c>
      <c r="L72" s="137">
        <v>0</v>
      </c>
    </row>
    <row r="73" spans="1:12" x14ac:dyDescent="0.2">
      <c r="A73" s="143"/>
      <c r="B73" s="140"/>
      <c r="C73" s="142"/>
      <c r="G73" s="139" t="s">
        <v>211</v>
      </c>
      <c r="J73" s="139" t="s">
        <v>106</v>
      </c>
      <c r="K73" s="138">
        <f t="shared" si="1"/>
        <v>413300</v>
      </c>
      <c r="L73" s="137">
        <v>0</v>
      </c>
    </row>
    <row r="74" spans="1:12" x14ac:dyDescent="0.2">
      <c r="A74" s="140"/>
      <c r="B74" s="140"/>
      <c r="C74" s="142"/>
      <c r="G74" s="139" t="s">
        <v>212</v>
      </c>
      <c r="J74" s="139" t="s">
        <v>107</v>
      </c>
      <c r="K74" s="138">
        <f t="shared" si="1"/>
        <v>415300</v>
      </c>
      <c r="L74" s="137">
        <v>0</v>
      </c>
    </row>
    <row r="75" spans="1:12" x14ac:dyDescent="0.2">
      <c r="A75" s="143"/>
      <c r="B75" s="140"/>
      <c r="C75" s="142"/>
      <c r="G75" s="139" t="s">
        <v>213</v>
      </c>
      <c r="J75" s="139" t="s">
        <v>108</v>
      </c>
      <c r="K75" s="138">
        <f t="shared" si="1"/>
        <v>415530</v>
      </c>
      <c r="L75" s="137">
        <v>0</v>
      </c>
    </row>
    <row r="76" spans="1:12" x14ac:dyDescent="0.2">
      <c r="A76" s="143"/>
      <c r="B76" s="140"/>
      <c r="C76" s="142"/>
      <c r="G76" s="139" t="s">
        <v>214</v>
      </c>
      <c r="J76" s="139" t="s">
        <v>109</v>
      </c>
      <c r="K76" s="138">
        <f t="shared" si="1"/>
        <v>416300</v>
      </c>
      <c r="L76" s="137">
        <v>0</v>
      </c>
    </row>
    <row r="77" spans="1:12" x14ac:dyDescent="0.2">
      <c r="A77" s="140"/>
      <c r="B77" s="140"/>
      <c r="C77" s="142"/>
      <c r="G77" s="139" t="s">
        <v>215</v>
      </c>
      <c r="J77" s="139" t="s">
        <v>110</v>
      </c>
      <c r="K77" s="138">
        <f t="shared" si="1"/>
        <v>417300</v>
      </c>
      <c r="L77" s="137">
        <v>0</v>
      </c>
    </row>
    <row r="78" spans="1:12" x14ac:dyDescent="0.2">
      <c r="A78" s="143"/>
      <c r="B78" s="140"/>
      <c r="C78" s="142"/>
      <c r="G78" s="139" t="s">
        <v>216</v>
      </c>
      <c r="J78" s="139" t="s">
        <v>111</v>
      </c>
      <c r="K78" s="138">
        <f t="shared" si="1"/>
        <v>418300</v>
      </c>
      <c r="L78" s="137">
        <v>0</v>
      </c>
    </row>
    <row r="79" spans="1:12" x14ac:dyDescent="0.2">
      <c r="A79" s="143"/>
      <c r="B79" s="140"/>
      <c r="C79" s="142"/>
      <c r="G79" s="139" t="s">
        <v>217</v>
      </c>
      <c r="J79" s="139" t="s">
        <v>112</v>
      </c>
      <c r="K79" s="138">
        <f t="shared" si="1"/>
        <v>419300</v>
      </c>
      <c r="L79" s="137">
        <v>0</v>
      </c>
    </row>
    <row r="80" spans="1:12" x14ac:dyDescent="0.2">
      <c r="A80" s="140"/>
      <c r="B80" s="140"/>
      <c r="C80" s="142"/>
      <c r="G80" s="139" t="s">
        <v>218</v>
      </c>
      <c r="J80" s="139" t="s">
        <v>113</v>
      </c>
      <c r="K80" s="138">
        <f t="shared" si="1"/>
        <v>426130</v>
      </c>
      <c r="L80" s="137">
        <v>0</v>
      </c>
    </row>
    <row r="81" spans="1:12" x14ac:dyDescent="0.2">
      <c r="A81" s="143"/>
      <c r="B81" s="140"/>
      <c r="C81" s="142"/>
      <c r="G81" s="139" t="s">
        <v>219</v>
      </c>
      <c r="J81" s="139" t="s">
        <v>114</v>
      </c>
      <c r="K81" s="138">
        <f t="shared" si="1"/>
        <v>426230</v>
      </c>
      <c r="L81" s="137">
        <v>0</v>
      </c>
    </row>
    <row r="82" spans="1:12" x14ac:dyDescent="0.2">
      <c r="A82" s="143"/>
      <c r="B82" s="140"/>
      <c r="C82" s="142"/>
      <c r="G82" s="139" t="s">
        <v>220</v>
      </c>
      <c r="J82" s="139" t="s">
        <v>115</v>
      </c>
      <c r="K82" s="138">
        <f t="shared" si="1"/>
        <v>426930</v>
      </c>
      <c r="L82" s="137">
        <v>0</v>
      </c>
    </row>
    <row r="83" spans="1:12" x14ac:dyDescent="0.2">
      <c r="A83" s="140"/>
      <c r="B83" s="140"/>
      <c r="C83" s="142"/>
      <c r="G83" s="139" t="s">
        <v>221</v>
      </c>
      <c r="J83" s="139" t="s">
        <v>116</v>
      </c>
      <c r="K83" s="138">
        <f t="shared" si="1"/>
        <v>427150</v>
      </c>
      <c r="L83" s="137">
        <v>0</v>
      </c>
    </row>
    <row r="84" spans="1:12" x14ac:dyDescent="0.2">
      <c r="A84" s="143"/>
      <c r="B84" s="140"/>
      <c r="C84" s="142"/>
      <c r="G84" s="139" t="s">
        <v>222</v>
      </c>
      <c r="J84" s="139" t="s">
        <v>117</v>
      </c>
      <c r="K84" s="138">
        <f t="shared" si="1"/>
        <v>427250</v>
      </c>
      <c r="L84" s="137">
        <v>0</v>
      </c>
    </row>
    <row r="85" spans="1:12" x14ac:dyDescent="0.2">
      <c r="A85" s="143"/>
      <c r="B85" s="140"/>
      <c r="C85" s="142"/>
      <c r="G85" s="139" t="s">
        <v>223</v>
      </c>
      <c r="J85" s="139" t="s">
        <v>118</v>
      </c>
      <c r="K85" s="138">
        <f t="shared" si="1"/>
        <v>427950</v>
      </c>
      <c r="L85" s="137">
        <v>0</v>
      </c>
    </row>
    <row r="86" spans="1:12" x14ac:dyDescent="0.2">
      <c r="A86" s="143"/>
      <c r="B86" s="140"/>
      <c r="C86" s="142"/>
      <c r="G86" s="139" t="s">
        <v>224</v>
      </c>
      <c r="J86" s="139" t="s">
        <v>119</v>
      </c>
      <c r="K86" s="138">
        <f t="shared" si="1"/>
        <v>431130</v>
      </c>
      <c r="L86" s="137">
        <v>0</v>
      </c>
    </row>
    <row r="87" spans="1:12" x14ac:dyDescent="0.2">
      <c r="A87" s="140"/>
      <c r="B87" s="140"/>
      <c r="C87" s="142"/>
      <c r="G87" s="139" t="s">
        <v>225</v>
      </c>
      <c r="J87" s="139" t="s">
        <v>120</v>
      </c>
      <c r="K87" s="138">
        <f t="shared" si="1"/>
        <v>432130</v>
      </c>
      <c r="L87" s="137">
        <v>0</v>
      </c>
    </row>
    <row r="88" spans="1:12" x14ac:dyDescent="0.2">
      <c r="A88" s="143"/>
      <c r="B88" s="140"/>
      <c r="C88" s="142"/>
      <c r="G88" s="139" t="s">
        <v>226</v>
      </c>
      <c r="J88" s="139" t="s">
        <v>121</v>
      </c>
      <c r="K88" s="138">
        <f t="shared" si="1"/>
        <v>433130</v>
      </c>
      <c r="L88" s="137">
        <v>0</v>
      </c>
    </row>
    <row r="89" spans="1:12" x14ac:dyDescent="0.2">
      <c r="A89" s="143"/>
      <c r="B89" s="140"/>
      <c r="C89" s="142"/>
      <c r="G89" s="139" t="s">
        <v>227</v>
      </c>
      <c r="J89" s="139" t="s">
        <v>122</v>
      </c>
      <c r="K89" s="138">
        <f t="shared" si="1"/>
        <v>433230</v>
      </c>
      <c r="L89" s="137">
        <v>0</v>
      </c>
    </row>
    <row r="90" spans="1:12" x14ac:dyDescent="0.2">
      <c r="A90" s="143"/>
      <c r="B90" s="140"/>
      <c r="C90" s="142"/>
      <c r="G90" s="139" t="s">
        <v>228</v>
      </c>
      <c r="J90" s="139" t="s">
        <v>123</v>
      </c>
      <c r="K90" s="138">
        <f t="shared" si="1"/>
        <v>434030</v>
      </c>
      <c r="L90" s="137">
        <v>0</v>
      </c>
    </row>
    <row r="91" spans="1:12" x14ac:dyDescent="0.2">
      <c r="A91" s="140"/>
      <c r="B91" s="140"/>
      <c r="C91" s="142"/>
      <c r="G91" s="139" t="s">
        <v>229</v>
      </c>
      <c r="J91" s="139" t="s">
        <v>124</v>
      </c>
      <c r="K91" s="138">
        <f t="shared" si="1"/>
        <v>435130</v>
      </c>
      <c r="L91" s="137">
        <v>0</v>
      </c>
    </row>
    <row r="92" spans="1:12" x14ac:dyDescent="0.2">
      <c r="A92" s="143"/>
      <c r="B92" s="140"/>
      <c r="C92" s="142"/>
      <c r="G92" s="139" t="s">
        <v>230</v>
      </c>
      <c r="J92" s="139" t="s">
        <v>125</v>
      </c>
      <c r="K92" s="138">
        <f t="shared" si="1"/>
        <v>485020</v>
      </c>
      <c r="L92" s="137">
        <v>0</v>
      </c>
    </row>
    <row r="93" spans="1:12" x14ac:dyDescent="0.2">
      <c r="A93" s="143"/>
      <c r="B93" s="140"/>
      <c r="C93" s="142"/>
      <c r="G93" s="139" t="s">
        <v>231</v>
      </c>
      <c r="J93" s="139" t="s">
        <v>126</v>
      </c>
      <c r="K93" s="138">
        <f t="shared" si="1"/>
        <v>531110</v>
      </c>
      <c r="L93" s="137">
        <v>0</v>
      </c>
    </row>
    <row r="94" spans="1:12" x14ac:dyDescent="0.2">
      <c r="A94" s="143"/>
      <c r="B94" s="140"/>
      <c r="C94" s="142"/>
      <c r="G94" s="139" t="s">
        <v>232</v>
      </c>
      <c r="J94" s="139" t="s">
        <v>127</v>
      </c>
      <c r="K94" s="138">
        <f t="shared" si="1"/>
        <v>531120</v>
      </c>
      <c r="L94" s="137">
        <v>0</v>
      </c>
    </row>
    <row r="95" spans="1:12" x14ac:dyDescent="0.2">
      <c r="A95" s="140"/>
      <c r="B95" s="140"/>
      <c r="C95" s="142"/>
      <c r="G95" s="139" t="s">
        <v>233</v>
      </c>
      <c r="J95" s="139" t="s">
        <v>128</v>
      </c>
      <c r="K95" s="138">
        <f t="shared" si="1"/>
        <v>531930</v>
      </c>
      <c r="L95" s="137">
        <v>0</v>
      </c>
    </row>
    <row r="96" spans="1:12" x14ac:dyDescent="0.2">
      <c r="A96" s="143"/>
      <c r="B96" s="140"/>
      <c r="C96" s="142"/>
      <c r="G96" s="139" t="s">
        <v>234</v>
      </c>
      <c r="J96" s="139" t="s">
        <v>129</v>
      </c>
      <c r="K96" s="138">
        <f t="shared" si="1"/>
        <v>536000</v>
      </c>
      <c r="L96" s="137">
        <v>0</v>
      </c>
    </row>
    <row r="97" spans="1:12" x14ac:dyDescent="0.2">
      <c r="A97" s="143"/>
      <c r="B97" s="140"/>
      <c r="C97" s="142"/>
      <c r="G97" s="139" t="s">
        <v>235</v>
      </c>
      <c r="J97" s="139" t="s">
        <v>130</v>
      </c>
      <c r="K97" s="138">
        <f t="shared" si="1"/>
        <v>538030</v>
      </c>
      <c r="L97" s="137">
        <v>0</v>
      </c>
    </row>
    <row r="98" spans="1:12" x14ac:dyDescent="0.2">
      <c r="A98" s="140"/>
      <c r="B98" s="140"/>
      <c r="C98" s="142"/>
      <c r="G98" s="139" t="s">
        <v>236</v>
      </c>
      <c r="J98" s="139" t="s">
        <v>131</v>
      </c>
      <c r="K98" s="138">
        <f t="shared" si="1"/>
        <v>539930</v>
      </c>
      <c r="L98" s="137">
        <v>0</v>
      </c>
    </row>
    <row r="99" spans="1:12" x14ac:dyDescent="0.2">
      <c r="A99" s="144"/>
      <c r="B99" s="140"/>
      <c r="C99" s="142"/>
      <c r="G99" s="139" t="s">
        <v>237</v>
      </c>
      <c r="J99" s="139" t="s">
        <v>132</v>
      </c>
      <c r="K99" s="138">
        <f t="shared" si="1"/>
        <v>571000</v>
      </c>
      <c r="L99" s="137">
        <v>0</v>
      </c>
    </row>
    <row r="100" spans="1:12" x14ac:dyDescent="0.2">
      <c r="A100" s="143"/>
      <c r="B100" s="140"/>
      <c r="C100" s="142"/>
      <c r="G100" s="139" t="s">
        <v>238</v>
      </c>
      <c r="J100" s="139" t="s">
        <v>133</v>
      </c>
      <c r="K100" s="138">
        <f t="shared" si="1"/>
        <v>581100</v>
      </c>
      <c r="L100" s="137">
        <v>0</v>
      </c>
    </row>
    <row r="101" spans="1:12" x14ac:dyDescent="0.2">
      <c r="A101" s="143"/>
      <c r="B101" s="140"/>
      <c r="C101" s="142"/>
      <c r="G101" s="139" t="s">
        <v>239</v>
      </c>
      <c r="J101" s="139" t="s">
        <v>134</v>
      </c>
      <c r="K101" s="138">
        <f t="shared" si="1"/>
        <v>582000</v>
      </c>
      <c r="L101" s="137">
        <v>0</v>
      </c>
    </row>
    <row r="102" spans="1:12" x14ac:dyDescent="0.2">
      <c r="A102" s="140"/>
      <c r="B102" s="140"/>
      <c r="C102" s="142"/>
      <c r="G102" s="139" t="s">
        <v>240</v>
      </c>
      <c r="J102" s="139" t="s">
        <v>135</v>
      </c>
      <c r="K102" s="138">
        <f t="shared" si="1"/>
        <v>584000</v>
      </c>
      <c r="L102" s="137">
        <v>0</v>
      </c>
    </row>
    <row r="103" spans="1:12" x14ac:dyDescent="0.2">
      <c r="A103" s="143"/>
      <c r="B103" s="140"/>
      <c r="C103" s="142"/>
      <c r="G103" s="139" t="s">
        <v>241</v>
      </c>
      <c r="J103" s="139" t="s">
        <v>136</v>
      </c>
      <c r="K103" s="138">
        <f t="shared" si="1"/>
        <v>585000</v>
      </c>
      <c r="L103" s="137">
        <v>0</v>
      </c>
    </row>
    <row r="104" spans="1:12" x14ac:dyDescent="0.2">
      <c r="A104" s="143"/>
      <c r="B104" s="140"/>
      <c r="C104" s="142"/>
      <c r="G104" s="139" t="s">
        <v>242</v>
      </c>
      <c r="J104" s="139" t="s">
        <v>137</v>
      </c>
      <c r="K104" s="138">
        <f t="shared" si="1"/>
        <v>589000</v>
      </c>
      <c r="L104" s="137">
        <v>0</v>
      </c>
    </row>
    <row r="105" spans="1:12" x14ac:dyDescent="0.2">
      <c r="A105" s="140"/>
      <c r="B105" s="140"/>
      <c r="C105" s="142"/>
      <c r="G105" s="139" t="s">
        <v>243</v>
      </c>
      <c r="J105" s="139" t="s">
        <v>138</v>
      </c>
      <c r="K105" s="138">
        <f t="shared" si="1"/>
        <v>591000</v>
      </c>
      <c r="L105" s="137">
        <v>0</v>
      </c>
    </row>
    <row r="106" spans="1:12" x14ac:dyDescent="0.2">
      <c r="A106" s="144"/>
      <c r="B106" s="140"/>
      <c r="C106" s="142"/>
      <c r="J106" s="139" t="s">
        <v>139</v>
      </c>
      <c r="K106" s="138">
        <f t="shared" si="1"/>
        <v>599930</v>
      </c>
      <c r="L106" s="137">
        <v>0</v>
      </c>
    </row>
    <row r="107" spans="1:12" x14ac:dyDescent="0.2">
      <c r="A107" s="143"/>
      <c r="B107" s="140"/>
      <c r="C107" s="142"/>
      <c r="J107" s="139" t="s">
        <v>140</v>
      </c>
      <c r="K107" s="138">
        <f t="shared" si="1"/>
        <v>401100</v>
      </c>
      <c r="L107" s="138" t="s">
        <v>267</v>
      </c>
    </row>
    <row r="108" spans="1:12" x14ac:dyDescent="0.2">
      <c r="A108" s="143"/>
      <c r="B108" s="140"/>
      <c r="C108" s="142"/>
      <c r="J108" s="139" t="s">
        <v>141</v>
      </c>
      <c r="K108" s="138">
        <f t="shared" si="1"/>
        <v>401354</v>
      </c>
      <c r="L108" s="138" t="s">
        <v>267</v>
      </c>
    </row>
    <row r="109" spans="1:12" x14ac:dyDescent="0.2">
      <c r="A109" s="140"/>
      <c r="B109" s="140"/>
      <c r="C109" s="142"/>
      <c r="J109" s="139" t="s">
        <v>142</v>
      </c>
      <c r="K109" s="138">
        <f t="shared" si="1"/>
        <v>401440</v>
      </c>
      <c r="L109" s="138" t="s">
        <v>267</v>
      </c>
    </row>
    <row r="110" spans="1:12" x14ac:dyDescent="0.2">
      <c r="A110" s="143"/>
      <c r="B110" s="140"/>
      <c r="C110" s="142"/>
      <c r="J110" s="139" t="s">
        <v>143</v>
      </c>
      <c r="K110" s="138">
        <f t="shared" si="1"/>
        <v>401540</v>
      </c>
      <c r="L110" s="138" t="s">
        <v>267</v>
      </c>
    </row>
    <row r="111" spans="1:12" x14ac:dyDescent="0.2">
      <c r="A111" s="143"/>
      <c r="B111" s="140"/>
      <c r="C111" s="142"/>
      <c r="J111" s="139" t="s">
        <v>144</v>
      </c>
      <c r="K111" s="138">
        <f t="shared" si="1"/>
        <v>401700</v>
      </c>
      <c r="L111" s="138" t="s">
        <v>267</v>
      </c>
    </row>
    <row r="112" spans="1:12" x14ac:dyDescent="0.2">
      <c r="A112" s="140"/>
      <c r="B112" s="140"/>
      <c r="C112" s="142"/>
      <c r="J112" s="139" t="s">
        <v>145</v>
      </c>
      <c r="K112" s="138">
        <f t="shared" si="1"/>
        <v>401940</v>
      </c>
      <c r="L112" s="138" t="s">
        <v>267</v>
      </c>
    </row>
    <row r="113" spans="1:12" x14ac:dyDescent="0.2">
      <c r="A113" s="144"/>
      <c r="B113" s="140"/>
      <c r="C113" s="142"/>
      <c r="J113" s="139" t="s">
        <v>146</v>
      </c>
      <c r="K113" s="138">
        <f t="shared" si="1"/>
        <v>402010</v>
      </c>
      <c r="L113" s="138" t="s">
        <v>267</v>
      </c>
    </row>
    <row r="114" spans="1:12" x14ac:dyDescent="0.2">
      <c r="A114" s="143"/>
      <c r="B114" s="140"/>
      <c r="C114" s="142"/>
      <c r="J114" s="139" t="s">
        <v>147</v>
      </c>
      <c r="K114" s="138">
        <f t="shared" si="1"/>
        <v>402070</v>
      </c>
      <c r="L114" s="138" t="s">
        <v>267</v>
      </c>
    </row>
    <row r="115" spans="1:12" x14ac:dyDescent="0.2">
      <c r="A115" s="143"/>
      <c r="B115" s="140"/>
      <c r="C115" s="142"/>
      <c r="J115" s="139" t="s">
        <v>148</v>
      </c>
      <c r="K115" s="138">
        <f t="shared" si="1"/>
        <v>403100</v>
      </c>
      <c r="L115" s="138" t="s">
        <v>267</v>
      </c>
    </row>
    <row r="116" spans="1:12" x14ac:dyDescent="0.2">
      <c r="A116" s="140"/>
      <c r="B116" s="140"/>
      <c r="C116" s="142"/>
      <c r="J116" s="139" t="s">
        <v>149</v>
      </c>
      <c r="K116" s="138">
        <f t="shared" si="1"/>
        <v>403240</v>
      </c>
      <c r="L116" s="138" t="s">
        <v>267</v>
      </c>
    </row>
    <row r="117" spans="1:12" x14ac:dyDescent="0.2">
      <c r="A117" s="143"/>
      <c r="B117" s="140"/>
      <c r="C117" s="142"/>
      <c r="J117" s="139" t="s">
        <v>150</v>
      </c>
      <c r="K117" s="138">
        <f t="shared" si="1"/>
        <v>403340</v>
      </c>
      <c r="L117" s="138" t="s">
        <v>267</v>
      </c>
    </row>
    <row r="118" spans="1:12" x14ac:dyDescent="0.2">
      <c r="A118" s="143"/>
      <c r="B118" s="140"/>
      <c r="C118" s="142"/>
      <c r="J118" s="139" t="s">
        <v>151</v>
      </c>
      <c r="K118" s="138">
        <f t="shared" si="1"/>
        <v>409000</v>
      </c>
      <c r="L118" s="138" t="s">
        <v>267</v>
      </c>
    </row>
    <row r="119" spans="1:12" x14ac:dyDescent="0.2">
      <c r="A119" s="140"/>
      <c r="B119" s="140"/>
      <c r="C119" s="142"/>
      <c r="J119" s="139" t="s">
        <v>152</v>
      </c>
      <c r="K119" s="138">
        <f t="shared" si="1"/>
        <v>411400</v>
      </c>
      <c r="L119" s="138" t="s">
        <v>267</v>
      </c>
    </row>
    <row r="120" spans="1:12" x14ac:dyDescent="0.2">
      <c r="A120" s="145"/>
      <c r="B120" s="145"/>
      <c r="C120" s="146"/>
      <c r="J120" s="139" t="s">
        <v>153</v>
      </c>
      <c r="K120" s="138">
        <f t="shared" si="1"/>
        <v>412400</v>
      </c>
      <c r="L120" s="138" t="s">
        <v>267</v>
      </c>
    </row>
    <row r="121" spans="1:12" x14ac:dyDescent="0.2">
      <c r="A121" s="140"/>
      <c r="B121" s="140"/>
      <c r="C121" s="142"/>
      <c r="J121" s="139" t="s">
        <v>154</v>
      </c>
      <c r="K121" s="138">
        <f t="shared" si="1"/>
        <v>413400</v>
      </c>
      <c r="L121" s="138" t="s">
        <v>267</v>
      </c>
    </row>
    <row r="122" spans="1:12" x14ac:dyDescent="0.2">
      <c r="A122" s="140"/>
      <c r="B122" s="140"/>
      <c r="C122" s="142"/>
      <c r="J122" s="139" t="s">
        <v>155</v>
      </c>
      <c r="K122" s="138">
        <f t="shared" si="1"/>
        <v>414400</v>
      </c>
      <c r="L122" s="138" t="s">
        <v>267</v>
      </c>
    </row>
    <row r="123" spans="1:12" x14ac:dyDescent="0.2">
      <c r="A123" s="140"/>
      <c r="B123" s="140"/>
      <c r="C123" s="142"/>
      <c r="J123" s="139" t="s">
        <v>156</v>
      </c>
      <c r="K123" s="138">
        <f t="shared" si="1"/>
        <v>415400</v>
      </c>
      <c r="L123" s="138" t="s">
        <v>267</v>
      </c>
    </row>
    <row r="124" spans="1:12" x14ac:dyDescent="0.2">
      <c r="A124" s="140"/>
      <c r="B124" s="140"/>
      <c r="C124" s="142"/>
      <c r="J124" s="139" t="s">
        <v>157</v>
      </c>
      <c r="K124" s="138">
        <f t="shared" si="1"/>
        <v>416400</v>
      </c>
      <c r="L124" s="138" t="s">
        <v>267</v>
      </c>
    </row>
    <row r="125" spans="1:12" x14ac:dyDescent="0.2">
      <c r="A125" s="140"/>
      <c r="B125" s="140"/>
      <c r="C125" s="142"/>
      <c r="J125" s="139" t="s">
        <v>158</v>
      </c>
      <c r="K125" s="138">
        <f t="shared" si="1"/>
        <v>417400</v>
      </c>
      <c r="L125" s="138" t="s">
        <v>267</v>
      </c>
    </row>
    <row r="126" spans="1:12" x14ac:dyDescent="0.2">
      <c r="A126" s="140"/>
      <c r="B126" s="140"/>
      <c r="C126" s="142"/>
      <c r="J126" s="139" t="s">
        <v>159</v>
      </c>
      <c r="K126" s="138">
        <f t="shared" si="1"/>
        <v>418400</v>
      </c>
      <c r="L126" s="138" t="s">
        <v>267</v>
      </c>
    </row>
    <row r="127" spans="1:12" x14ac:dyDescent="0.2">
      <c r="A127" s="140"/>
      <c r="B127" s="140"/>
      <c r="C127" s="142"/>
      <c r="J127" s="139" t="s">
        <v>160</v>
      </c>
      <c r="K127" s="138">
        <f t="shared" si="1"/>
        <v>419400</v>
      </c>
      <c r="L127" s="138" t="s">
        <v>267</v>
      </c>
    </row>
    <row r="128" spans="1:12" x14ac:dyDescent="0.2">
      <c r="A128" s="140"/>
      <c r="B128" s="140"/>
      <c r="C128" s="142"/>
      <c r="J128" s="139" t="s">
        <v>161</v>
      </c>
      <c r="K128" s="138">
        <f t="shared" si="1"/>
        <v>426140</v>
      </c>
      <c r="L128" s="138" t="s">
        <v>267</v>
      </c>
    </row>
    <row r="129" spans="1:12" x14ac:dyDescent="0.2">
      <c r="A129" s="140"/>
      <c r="B129" s="140"/>
      <c r="C129" s="142"/>
      <c r="J129" s="139" t="s">
        <v>162</v>
      </c>
      <c r="K129" s="138">
        <f t="shared" si="1"/>
        <v>426240</v>
      </c>
      <c r="L129" s="138" t="s">
        <v>267</v>
      </c>
    </row>
    <row r="130" spans="1:12" x14ac:dyDescent="0.2">
      <c r="A130" s="140"/>
      <c r="B130" s="140"/>
      <c r="C130" s="142"/>
      <c r="J130" s="139" t="s">
        <v>163</v>
      </c>
      <c r="K130" s="138">
        <f t="shared" si="1"/>
        <v>426940</v>
      </c>
      <c r="L130" s="138" t="s">
        <v>267</v>
      </c>
    </row>
    <row r="131" spans="1:12" x14ac:dyDescent="0.2">
      <c r="A131" s="140"/>
      <c r="B131" s="140"/>
      <c r="C131" s="142"/>
      <c r="J131" s="139" t="s">
        <v>164</v>
      </c>
      <c r="K131" s="138">
        <f t="shared" ref="K131:K194" si="2">LEFT(J131,6)*1</f>
        <v>427160</v>
      </c>
      <c r="L131" s="138" t="s">
        <v>267</v>
      </c>
    </row>
    <row r="132" spans="1:12" x14ac:dyDescent="0.2">
      <c r="A132" s="144"/>
      <c r="B132" s="140"/>
      <c r="C132" s="142"/>
      <c r="J132" s="139" t="s">
        <v>165</v>
      </c>
      <c r="K132" s="138">
        <f t="shared" si="2"/>
        <v>427260</v>
      </c>
      <c r="L132" s="138" t="s">
        <v>267</v>
      </c>
    </row>
    <row r="133" spans="1:12" x14ac:dyDescent="0.2">
      <c r="A133" s="140"/>
      <c r="B133" s="140"/>
      <c r="C133" s="142"/>
      <c r="J133" s="139" t="s">
        <v>166</v>
      </c>
      <c r="K133" s="138">
        <f t="shared" si="2"/>
        <v>427960</v>
      </c>
      <c r="L133" s="138" t="s">
        <v>267</v>
      </c>
    </row>
    <row r="134" spans="1:12" x14ac:dyDescent="0.2">
      <c r="A134" s="140"/>
      <c r="B134" s="140"/>
      <c r="C134" s="142"/>
      <c r="J134" s="139" t="s">
        <v>167</v>
      </c>
      <c r="K134" s="138">
        <f t="shared" si="2"/>
        <v>431140</v>
      </c>
      <c r="L134" s="138" t="s">
        <v>267</v>
      </c>
    </row>
    <row r="135" spans="1:12" x14ac:dyDescent="0.2">
      <c r="A135" s="140"/>
      <c r="B135" s="140"/>
      <c r="C135" s="142"/>
      <c r="J135" s="139" t="s">
        <v>168</v>
      </c>
      <c r="K135" s="138">
        <f t="shared" si="2"/>
        <v>431230</v>
      </c>
      <c r="L135" s="138" t="s">
        <v>267</v>
      </c>
    </row>
    <row r="136" spans="1:12" x14ac:dyDescent="0.2">
      <c r="A136" s="140"/>
      <c r="B136" s="140"/>
      <c r="C136" s="142"/>
      <c r="J136" s="139" t="s">
        <v>169</v>
      </c>
      <c r="K136" s="138">
        <f t="shared" si="2"/>
        <v>432140</v>
      </c>
      <c r="L136" s="138" t="s">
        <v>267</v>
      </c>
    </row>
    <row r="137" spans="1:12" x14ac:dyDescent="0.2">
      <c r="A137" s="140"/>
      <c r="B137" s="140"/>
      <c r="C137" s="142"/>
      <c r="J137" s="139" t="s">
        <v>170</v>
      </c>
      <c r="K137" s="138">
        <f t="shared" si="2"/>
        <v>433140</v>
      </c>
      <c r="L137" s="138" t="s">
        <v>267</v>
      </c>
    </row>
    <row r="138" spans="1:12" x14ac:dyDescent="0.2">
      <c r="A138" s="140"/>
      <c r="B138" s="140"/>
      <c r="C138" s="142"/>
      <c r="J138" s="139" t="s">
        <v>171</v>
      </c>
      <c r="K138" s="138">
        <f t="shared" si="2"/>
        <v>433240</v>
      </c>
      <c r="L138" s="138" t="s">
        <v>267</v>
      </c>
    </row>
    <row r="139" spans="1:12" x14ac:dyDescent="0.2">
      <c r="A139" s="140"/>
      <c r="B139" s="140"/>
      <c r="C139" s="142"/>
      <c r="J139" s="139" t="s">
        <v>172</v>
      </c>
      <c r="K139" s="138">
        <f t="shared" si="2"/>
        <v>434040</v>
      </c>
      <c r="L139" s="138" t="s">
        <v>267</v>
      </c>
    </row>
    <row r="140" spans="1:12" x14ac:dyDescent="0.2">
      <c r="A140" s="140"/>
      <c r="B140" s="140"/>
      <c r="C140" s="142"/>
      <c r="J140" s="139" t="s">
        <v>173</v>
      </c>
      <c r="K140" s="138">
        <f t="shared" si="2"/>
        <v>435140</v>
      </c>
      <c r="L140" s="138" t="s">
        <v>267</v>
      </c>
    </row>
    <row r="141" spans="1:12" x14ac:dyDescent="0.2">
      <c r="A141" s="140"/>
      <c r="B141" s="140"/>
      <c r="C141" s="142"/>
      <c r="J141" s="139" t="s">
        <v>174</v>
      </c>
      <c r="K141" s="138">
        <f t="shared" si="2"/>
        <v>436000</v>
      </c>
      <c r="L141" s="138" t="s">
        <v>267</v>
      </c>
    </row>
    <row r="142" spans="1:12" x14ac:dyDescent="0.2">
      <c r="A142" s="140"/>
      <c r="B142" s="140"/>
      <c r="C142" s="142"/>
      <c r="J142" s="139" t="s">
        <v>175</v>
      </c>
      <c r="K142" s="138">
        <f t="shared" si="2"/>
        <v>441110</v>
      </c>
      <c r="L142" s="138" t="s">
        <v>267</v>
      </c>
    </row>
    <row r="143" spans="1:12" x14ac:dyDescent="0.2">
      <c r="A143" s="140"/>
      <c r="B143" s="140"/>
      <c r="C143" s="142"/>
      <c r="J143" s="139" t="s">
        <v>176</v>
      </c>
      <c r="K143" s="138">
        <f t="shared" si="2"/>
        <v>441120</v>
      </c>
      <c r="L143" s="138" t="s">
        <v>267</v>
      </c>
    </row>
    <row r="144" spans="1:12" x14ac:dyDescent="0.2">
      <c r="A144" s="140"/>
      <c r="B144" s="140"/>
      <c r="C144" s="142"/>
      <c r="J144" s="139" t="s">
        <v>177</v>
      </c>
      <c r="K144" s="138">
        <f t="shared" si="2"/>
        <v>441130</v>
      </c>
      <c r="L144" s="138" t="s">
        <v>267</v>
      </c>
    </row>
    <row r="145" spans="1:12" x14ac:dyDescent="0.2">
      <c r="A145" s="140"/>
      <c r="B145" s="140"/>
      <c r="C145" s="142"/>
      <c r="J145" s="139" t="s">
        <v>178</v>
      </c>
      <c r="K145" s="138">
        <f t="shared" si="2"/>
        <v>441140</v>
      </c>
      <c r="L145" s="138" t="s">
        <v>267</v>
      </c>
    </row>
    <row r="146" spans="1:12" x14ac:dyDescent="0.2">
      <c r="A146" s="140"/>
      <c r="B146" s="140"/>
      <c r="C146" s="142"/>
      <c r="J146" s="139" t="s">
        <v>179</v>
      </c>
      <c r="K146" s="138">
        <f t="shared" si="2"/>
        <v>441200</v>
      </c>
      <c r="L146" s="138" t="s">
        <v>267</v>
      </c>
    </row>
    <row r="147" spans="1:12" x14ac:dyDescent="0.2">
      <c r="A147" s="140"/>
      <c r="B147" s="140"/>
      <c r="C147" s="142"/>
      <c r="J147" s="139" t="s">
        <v>180</v>
      </c>
      <c r="K147" s="138">
        <f t="shared" si="2"/>
        <v>441300</v>
      </c>
      <c r="L147" s="138" t="s">
        <v>267</v>
      </c>
    </row>
    <row r="148" spans="1:12" x14ac:dyDescent="0.2">
      <c r="A148" s="140"/>
      <c r="B148" s="140"/>
      <c r="C148" s="142"/>
      <c r="J148" s="139" t="s">
        <v>181</v>
      </c>
      <c r="K148" s="138">
        <f t="shared" si="2"/>
        <v>449000</v>
      </c>
      <c r="L148" s="138" t="s">
        <v>267</v>
      </c>
    </row>
    <row r="149" spans="1:12" x14ac:dyDescent="0.2">
      <c r="A149" s="140"/>
      <c r="B149" s="140"/>
      <c r="C149" s="142"/>
      <c r="J149" s="139" t="s">
        <v>182</v>
      </c>
      <c r="K149" s="138">
        <f t="shared" si="2"/>
        <v>451100</v>
      </c>
      <c r="L149" s="138" t="s">
        <v>267</v>
      </c>
    </row>
    <row r="150" spans="1:12" x14ac:dyDescent="0.2">
      <c r="A150" s="140"/>
      <c r="B150" s="140"/>
      <c r="C150" s="142"/>
      <c r="J150" s="139" t="s">
        <v>183</v>
      </c>
      <c r="K150" s="138">
        <f t="shared" si="2"/>
        <v>451200</v>
      </c>
      <c r="L150" s="138" t="s">
        <v>267</v>
      </c>
    </row>
    <row r="151" spans="1:12" x14ac:dyDescent="0.2">
      <c r="A151" s="140"/>
      <c r="B151" s="140"/>
      <c r="C151" s="142"/>
      <c r="J151" s="139" t="s">
        <v>184</v>
      </c>
      <c r="K151" s="138">
        <f t="shared" si="2"/>
        <v>451210</v>
      </c>
      <c r="L151" s="138" t="s">
        <v>267</v>
      </c>
    </row>
    <row r="152" spans="1:12" x14ac:dyDescent="0.2">
      <c r="A152" s="140"/>
      <c r="B152" s="140"/>
      <c r="C152" s="142"/>
      <c r="J152" s="139" t="s">
        <v>185</v>
      </c>
      <c r="K152" s="138">
        <f t="shared" si="2"/>
        <v>451290</v>
      </c>
      <c r="L152" s="138" t="s">
        <v>267</v>
      </c>
    </row>
    <row r="153" spans="1:12" x14ac:dyDescent="0.2">
      <c r="A153" s="140"/>
      <c r="B153" s="140"/>
      <c r="C153" s="142"/>
      <c r="J153" s="139" t="s">
        <v>186</v>
      </c>
      <c r="K153" s="138">
        <f t="shared" si="2"/>
        <v>451300</v>
      </c>
      <c r="L153" s="138" t="s">
        <v>267</v>
      </c>
    </row>
    <row r="154" spans="1:12" x14ac:dyDescent="0.2">
      <c r="A154" s="140"/>
      <c r="B154" s="140"/>
      <c r="C154" s="142"/>
      <c r="J154" s="139" t="s">
        <v>187</v>
      </c>
      <c r="K154" s="138">
        <f t="shared" si="2"/>
        <v>451310</v>
      </c>
      <c r="L154" s="138" t="s">
        <v>267</v>
      </c>
    </row>
    <row r="155" spans="1:12" x14ac:dyDescent="0.2">
      <c r="A155" s="140"/>
      <c r="B155" s="140"/>
      <c r="C155" s="142"/>
      <c r="J155" s="139" t="s">
        <v>188</v>
      </c>
      <c r="K155" s="138">
        <f t="shared" si="2"/>
        <v>451320</v>
      </c>
      <c r="L155" s="138" t="s">
        <v>267</v>
      </c>
    </row>
    <row r="156" spans="1:12" x14ac:dyDescent="0.2">
      <c r="A156" s="140"/>
      <c r="B156" s="140"/>
      <c r="C156" s="142"/>
      <c r="J156" s="139" t="s">
        <v>189</v>
      </c>
      <c r="K156" s="138">
        <f t="shared" si="2"/>
        <v>451330</v>
      </c>
      <c r="L156" s="138" t="s">
        <v>267</v>
      </c>
    </row>
    <row r="157" spans="1:12" x14ac:dyDescent="0.2">
      <c r="A157" s="140"/>
      <c r="B157" s="140"/>
      <c r="C157" s="142"/>
      <c r="J157" s="139" t="s">
        <v>190</v>
      </c>
      <c r="K157" s="138">
        <f t="shared" si="2"/>
        <v>451390</v>
      </c>
      <c r="L157" s="138" t="s">
        <v>267</v>
      </c>
    </row>
    <row r="158" spans="1:12" x14ac:dyDescent="0.2">
      <c r="A158" s="140"/>
      <c r="B158" s="140"/>
      <c r="C158" s="142"/>
      <c r="J158" s="139" t="s">
        <v>191</v>
      </c>
      <c r="K158" s="138">
        <f t="shared" si="2"/>
        <v>452100</v>
      </c>
      <c r="L158" s="138" t="s">
        <v>267</v>
      </c>
    </row>
    <row r="159" spans="1:12" x14ac:dyDescent="0.2">
      <c r="A159" s="140"/>
      <c r="B159" s="140"/>
      <c r="C159" s="142"/>
      <c r="J159" s="139" t="s">
        <v>192</v>
      </c>
      <c r="K159" s="138">
        <f t="shared" si="2"/>
        <v>452200</v>
      </c>
      <c r="L159" s="138" t="s">
        <v>267</v>
      </c>
    </row>
    <row r="160" spans="1:12" x14ac:dyDescent="0.2">
      <c r="A160" s="140"/>
      <c r="B160" s="140"/>
      <c r="C160" s="142"/>
      <c r="J160" s="139" t="s">
        <v>193</v>
      </c>
      <c r="K160" s="138">
        <f t="shared" si="2"/>
        <v>452300</v>
      </c>
      <c r="L160" s="138" t="s">
        <v>267</v>
      </c>
    </row>
    <row r="161" spans="1:12" x14ac:dyDescent="0.2">
      <c r="A161" s="140"/>
      <c r="B161" s="140"/>
      <c r="C161" s="142"/>
      <c r="J161" s="139" t="s">
        <v>194</v>
      </c>
      <c r="K161" s="138">
        <f t="shared" si="2"/>
        <v>453100</v>
      </c>
      <c r="L161" s="138" t="s">
        <v>267</v>
      </c>
    </row>
    <row r="162" spans="1:12" x14ac:dyDescent="0.2">
      <c r="A162" s="140"/>
      <c r="B162" s="140"/>
      <c r="C162" s="142"/>
      <c r="J162" s="139" t="s">
        <v>195</v>
      </c>
      <c r="K162" s="138">
        <f t="shared" si="2"/>
        <v>453900</v>
      </c>
      <c r="L162" s="138" t="s">
        <v>267</v>
      </c>
    </row>
    <row r="163" spans="1:12" x14ac:dyDescent="0.2">
      <c r="A163" s="140"/>
      <c r="B163" s="140"/>
      <c r="C163" s="142"/>
      <c r="J163" s="139" t="s">
        <v>196</v>
      </c>
      <c r="K163" s="138">
        <f t="shared" si="2"/>
        <v>454000</v>
      </c>
      <c r="L163" s="138" t="s">
        <v>267</v>
      </c>
    </row>
    <row r="164" spans="1:12" x14ac:dyDescent="0.2">
      <c r="A164" s="140"/>
      <c r="B164" s="140"/>
      <c r="C164" s="142"/>
      <c r="J164" s="139" t="s">
        <v>197</v>
      </c>
      <c r="K164" s="138">
        <f t="shared" si="2"/>
        <v>471100</v>
      </c>
      <c r="L164" s="138" t="s">
        <v>267</v>
      </c>
    </row>
    <row r="165" spans="1:12" x14ac:dyDescent="0.2">
      <c r="A165" s="140"/>
      <c r="B165" s="140"/>
      <c r="C165" s="142"/>
      <c r="J165" s="139" t="s">
        <v>198</v>
      </c>
      <c r="K165" s="138">
        <f t="shared" si="2"/>
        <v>471900</v>
      </c>
      <c r="L165" s="138" t="s">
        <v>267</v>
      </c>
    </row>
    <row r="166" spans="1:12" x14ac:dyDescent="0.2">
      <c r="A166" s="140"/>
      <c r="B166" s="140"/>
      <c r="C166" s="142"/>
      <c r="J166" s="139" t="s">
        <v>199</v>
      </c>
      <c r="K166" s="138">
        <f t="shared" si="2"/>
        <v>472100</v>
      </c>
      <c r="L166" s="138" t="s">
        <v>267</v>
      </c>
    </row>
    <row r="167" spans="1:12" x14ac:dyDescent="0.2">
      <c r="A167" s="140"/>
      <c r="B167" s="140"/>
      <c r="C167" s="142"/>
      <c r="J167" s="139" t="s">
        <v>200</v>
      </c>
      <c r="K167" s="138">
        <f t="shared" si="2"/>
        <v>472200</v>
      </c>
      <c r="L167" s="138" t="s">
        <v>267</v>
      </c>
    </row>
    <row r="168" spans="1:12" x14ac:dyDescent="0.2">
      <c r="A168" s="140"/>
      <c r="B168" s="140"/>
      <c r="C168" s="142"/>
      <c r="J168" s="139" t="s">
        <v>201</v>
      </c>
      <c r="K168" s="138">
        <f t="shared" si="2"/>
        <v>472300</v>
      </c>
      <c r="L168" s="138" t="s">
        <v>267</v>
      </c>
    </row>
    <row r="169" spans="1:12" x14ac:dyDescent="0.2">
      <c r="A169" s="140"/>
      <c r="B169" s="140"/>
      <c r="C169" s="142"/>
      <c r="J169" s="139" t="s">
        <v>202</v>
      </c>
      <c r="K169" s="138">
        <f t="shared" si="2"/>
        <v>472900</v>
      </c>
      <c r="L169" s="138" t="s">
        <v>267</v>
      </c>
    </row>
    <row r="170" spans="1:12" x14ac:dyDescent="0.2">
      <c r="A170" s="143"/>
      <c r="B170" s="140"/>
      <c r="C170" s="142"/>
      <c r="J170" s="139" t="s">
        <v>203</v>
      </c>
      <c r="K170" s="138">
        <f t="shared" si="2"/>
        <v>473000</v>
      </c>
      <c r="L170" s="138" t="s">
        <v>267</v>
      </c>
    </row>
    <row r="171" spans="1:12" x14ac:dyDescent="0.2">
      <c r="A171" s="143"/>
      <c r="B171" s="140"/>
      <c r="C171" s="142"/>
      <c r="J171" s="139" t="s">
        <v>204</v>
      </c>
      <c r="K171" s="138">
        <f t="shared" si="2"/>
        <v>474100</v>
      </c>
      <c r="L171" s="138" t="s">
        <v>267</v>
      </c>
    </row>
    <row r="172" spans="1:12" x14ac:dyDescent="0.2">
      <c r="A172" s="140"/>
      <c r="B172" s="140"/>
      <c r="C172" s="142"/>
      <c r="J172" s="139" t="s">
        <v>205</v>
      </c>
      <c r="K172" s="138">
        <f t="shared" si="2"/>
        <v>474200</v>
      </c>
      <c r="L172" s="138" t="s">
        <v>267</v>
      </c>
    </row>
    <row r="173" spans="1:12" x14ac:dyDescent="0.2">
      <c r="A173" s="140"/>
      <c r="B173" s="140"/>
      <c r="C173" s="142"/>
      <c r="J173" s="139" t="s">
        <v>206</v>
      </c>
      <c r="K173" s="138">
        <f t="shared" si="2"/>
        <v>474900</v>
      </c>
      <c r="L173" s="138" t="s">
        <v>267</v>
      </c>
    </row>
    <row r="174" spans="1:12" x14ac:dyDescent="0.2">
      <c r="A174" s="140"/>
      <c r="B174" s="140"/>
      <c r="C174" s="142"/>
      <c r="J174" s="139" t="s">
        <v>207</v>
      </c>
      <c r="K174" s="138">
        <f t="shared" si="2"/>
        <v>475000</v>
      </c>
      <c r="L174" s="138" t="s">
        <v>267</v>
      </c>
    </row>
    <row r="175" spans="1:12" x14ac:dyDescent="0.2">
      <c r="A175" s="143"/>
      <c r="B175" s="140"/>
      <c r="C175" s="142"/>
      <c r="J175" s="139" t="s">
        <v>208</v>
      </c>
      <c r="K175" s="138">
        <f t="shared" si="2"/>
        <v>476000</v>
      </c>
      <c r="L175" s="138" t="s">
        <v>267</v>
      </c>
    </row>
    <row r="176" spans="1:12" x14ac:dyDescent="0.2">
      <c r="A176" s="143"/>
      <c r="B176" s="140"/>
      <c r="C176" s="142"/>
      <c r="J176" s="139" t="s">
        <v>209</v>
      </c>
      <c r="K176" s="138">
        <f t="shared" si="2"/>
        <v>479100</v>
      </c>
      <c r="L176" s="138" t="s">
        <v>267</v>
      </c>
    </row>
    <row r="177" spans="1:12" x14ac:dyDescent="0.2">
      <c r="A177" s="140"/>
      <c r="B177" s="140"/>
      <c r="C177" s="142"/>
      <c r="J177" s="139" t="s">
        <v>210</v>
      </c>
      <c r="K177" s="138">
        <f t="shared" si="2"/>
        <v>479200</v>
      </c>
      <c r="L177" s="138" t="s">
        <v>267</v>
      </c>
    </row>
    <row r="178" spans="1:12" x14ac:dyDescent="0.2">
      <c r="A178" s="140"/>
      <c r="B178" s="140"/>
      <c r="C178" s="142"/>
      <c r="J178" s="139" t="s">
        <v>211</v>
      </c>
      <c r="K178" s="138">
        <f t="shared" si="2"/>
        <v>479900</v>
      </c>
      <c r="L178" s="138" t="s">
        <v>267</v>
      </c>
    </row>
    <row r="179" spans="1:12" x14ac:dyDescent="0.2">
      <c r="A179" s="140"/>
      <c r="B179" s="140"/>
      <c r="C179" s="142"/>
      <c r="J179" s="139" t="s">
        <v>212</v>
      </c>
      <c r="K179" s="138">
        <f t="shared" si="2"/>
        <v>481100</v>
      </c>
      <c r="L179" s="138" t="s">
        <v>267</v>
      </c>
    </row>
    <row r="180" spans="1:12" x14ac:dyDescent="0.2">
      <c r="A180" s="145"/>
      <c r="B180" s="145"/>
      <c r="C180" s="147"/>
      <c r="J180" s="139" t="s">
        <v>213</v>
      </c>
      <c r="K180" s="138">
        <f t="shared" si="2"/>
        <v>481200</v>
      </c>
      <c r="L180" s="138" t="s">
        <v>267</v>
      </c>
    </row>
    <row r="181" spans="1:12" x14ac:dyDescent="0.2">
      <c r="A181" s="145"/>
      <c r="B181" s="145"/>
      <c r="C181" s="147"/>
      <c r="J181" s="139" t="s">
        <v>214</v>
      </c>
      <c r="K181" s="138">
        <f t="shared" si="2"/>
        <v>482200</v>
      </c>
      <c r="L181" s="138" t="s">
        <v>267</v>
      </c>
    </row>
    <row r="182" spans="1:12" x14ac:dyDescent="0.2">
      <c r="A182" s="140"/>
      <c r="B182" s="140"/>
      <c r="C182" s="142"/>
      <c r="J182" s="139" t="s">
        <v>215</v>
      </c>
      <c r="K182" s="138">
        <f t="shared" si="2"/>
        <v>482300</v>
      </c>
      <c r="L182" s="138" t="s">
        <v>267</v>
      </c>
    </row>
    <row r="183" spans="1:12" x14ac:dyDescent="0.2">
      <c r="A183" s="140"/>
      <c r="B183" s="140"/>
      <c r="C183" s="142"/>
      <c r="J183" s="139" t="s">
        <v>216</v>
      </c>
      <c r="K183" s="138">
        <f t="shared" si="2"/>
        <v>482900</v>
      </c>
      <c r="L183" s="138" t="s">
        <v>267</v>
      </c>
    </row>
    <row r="184" spans="1:12" x14ac:dyDescent="0.2">
      <c r="A184" s="140"/>
      <c r="B184" s="140"/>
      <c r="C184" s="142"/>
      <c r="J184" s="139" t="s">
        <v>217</v>
      </c>
      <c r="K184" s="138">
        <f t="shared" si="2"/>
        <v>483000</v>
      </c>
      <c r="L184" s="138" t="s">
        <v>267</v>
      </c>
    </row>
    <row r="185" spans="1:12" x14ac:dyDescent="0.2">
      <c r="A185" s="143"/>
      <c r="B185" s="140"/>
      <c r="C185" s="142"/>
      <c r="J185" s="139" t="s">
        <v>218</v>
      </c>
      <c r="K185" s="138">
        <f t="shared" si="2"/>
        <v>483100</v>
      </c>
      <c r="L185" s="138" t="s">
        <v>267</v>
      </c>
    </row>
    <row r="186" spans="1:12" x14ac:dyDescent="0.2">
      <c r="A186" s="143"/>
      <c r="B186" s="140"/>
      <c r="C186" s="142"/>
      <c r="J186" s="139" t="s">
        <v>219</v>
      </c>
      <c r="K186" s="138">
        <f t="shared" si="2"/>
        <v>483200</v>
      </c>
      <c r="L186" s="138" t="s">
        <v>267</v>
      </c>
    </row>
    <row r="187" spans="1:12" x14ac:dyDescent="0.2">
      <c r="A187" s="143"/>
      <c r="B187" s="140"/>
      <c r="C187" s="142"/>
      <c r="J187" s="139" t="s">
        <v>220</v>
      </c>
      <c r="K187" s="138">
        <f t="shared" si="2"/>
        <v>483300</v>
      </c>
      <c r="L187" s="138" t="s">
        <v>267</v>
      </c>
    </row>
    <row r="188" spans="1:12" x14ac:dyDescent="0.2">
      <c r="A188" s="140"/>
      <c r="B188" s="140"/>
      <c r="C188" s="142"/>
      <c r="J188" s="139" t="s">
        <v>221</v>
      </c>
      <c r="K188" s="138">
        <f t="shared" si="2"/>
        <v>484000</v>
      </c>
      <c r="L188" s="138" t="s">
        <v>267</v>
      </c>
    </row>
    <row r="189" spans="1:12" x14ac:dyDescent="0.2">
      <c r="A189" s="140"/>
      <c r="B189" s="140"/>
      <c r="C189" s="142"/>
      <c r="J189" s="139" t="s">
        <v>222</v>
      </c>
      <c r="K189" s="138">
        <f t="shared" si="2"/>
        <v>491000</v>
      </c>
      <c r="L189" s="138" t="s">
        <v>267</v>
      </c>
    </row>
    <row r="190" spans="1:12" x14ac:dyDescent="0.2">
      <c r="A190" s="140"/>
      <c r="B190" s="140"/>
      <c r="C190" s="142"/>
      <c r="J190" s="139" t="s">
        <v>223</v>
      </c>
      <c r="K190" s="138">
        <f t="shared" si="2"/>
        <v>492000</v>
      </c>
      <c r="L190" s="138" t="s">
        <v>267</v>
      </c>
    </row>
    <row r="191" spans="1:12" x14ac:dyDescent="0.2">
      <c r="A191" s="140"/>
      <c r="B191" s="140"/>
      <c r="C191" s="142"/>
      <c r="J191" s="139" t="s">
        <v>224</v>
      </c>
      <c r="K191" s="138">
        <f t="shared" si="2"/>
        <v>511000</v>
      </c>
      <c r="L191" s="138" t="s">
        <v>267</v>
      </c>
    </row>
    <row r="192" spans="1:12" x14ac:dyDescent="0.2">
      <c r="A192" s="143"/>
      <c r="B192" s="140"/>
      <c r="C192" s="142"/>
      <c r="J192" s="139" t="s">
        <v>225</v>
      </c>
      <c r="K192" s="138">
        <f t="shared" si="2"/>
        <v>531130</v>
      </c>
      <c r="L192" s="138" t="s">
        <v>267</v>
      </c>
    </row>
    <row r="193" spans="1:12" x14ac:dyDescent="0.2">
      <c r="A193" s="140"/>
      <c r="B193" s="140"/>
      <c r="C193" s="142"/>
      <c r="J193" s="139" t="s">
        <v>226</v>
      </c>
      <c r="K193" s="138">
        <f t="shared" si="2"/>
        <v>531200</v>
      </c>
      <c r="L193" s="138" t="s">
        <v>267</v>
      </c>
    </row>
    <row r="194" spans="1:12" x14ac:dyDescent="0.2">
      <c r="A194" s="140"/>
      <c r="B194" s="140"/>
      <c r="C194" s="142"/>
      <c r="J194" s="139" t="s">
        <v>227</v>
      </c>
      <c r="K194" s="138">
        <f t="shared" si="2"/>
        <v>531300</v>
      </c>
      <c r="L194" s="138" t="s">
        <v>267</v>
      </c>
    </row>
    <row r="195" spans="1:12" x14ac:dyDescent="0.2">
      <c r="A195" s="143"/>
      <c r="B195" s="140"/>
      <c r="C195" s="142"/>
      <c r="J195" s="139" t="s">
        <v>228</v>
      </c>
      <c r="K195" s="138">
        <f t="shared" ref="K195:K210" si="3">LEFT(J195,6)*1</f>
        <v>531430</v>
      </c>
      <c r="L195" s="138" t="s">
        <v>267</v>
      </c>
    </row>
    <row r="196" spans="1:12" x14ac:dyDescent="0.2">
      <c r="A196" s="143"/>
      <c r="B196" s="140"/>
      <c r="C196" s="142"/>
      <c r="J196" s="139" t="s">
        <v>229</v>
      </c>
      <c r="K196" s="138">
        <f t="shared" si="3"/>
        <v>531440</v>
      </c>
      <c r="L196" s="138" t="s">
        <v>267</v>
      </c>
    </row>
    <row r="197" spans="1:12" x14ac:dyDescent="0.2">
      <c r="A197" s="143"/>
      <c r="B197" s="140"/>
      <c r="C197" s="142"/>
      <c r="J197" s="139" t="s">
        <v>230</v>
      </c>
      <c r="K197" s="138">
        <f t="shared" si="3"/>
        <v>531450</v>
      </c>
      <c r="L197" s="138" t="s">
        <v>267</v>
      </c>
    </row>
    <row r="198" spans="1:12" x14ac:dyDescent="0.2">
      <c r="A198" s="140"/>
      <c r="B198" s="140"/>
      <c r="C198" s="142"/>
      <c r="J198" s="139" t="s">
        <v>231</v>
      </c>
      <c r="K198" s="138">
        <f t="shared" si="3"/>
        <v>531940</v>
      </c>
      <c r="L198" s="138" t="s">
        <v>267</v>
      </c>
    </row>
    <row r="199" spans="1:12" x14ac:dyDescent="0.2">
      <c r="A199" s="140"/>
      <c r="B199" s="140"/>
      <c r="C199" s="142"/>
      <c r="J199" s="139" t="s">
        <v>232</v>
      </c>
      <c r="K199" s="138">
        <f t="shared" si="3"/>
        <v>532000</v>
      </c>
      <c r="L199" s="138" t="s">
        <v>267</v>
      </c>
    </row>
    <row r="200" spans="1:12" x14ac:dyDescent="0.2">
      <c r="A200" s="143"/>
      <c r="B200" s="140"/>
      <c r="C200" s="142"/>
      <c r="J200" s="139" t="s">
        <v>233</v>
      </c>
      <c r="K200" s="138">
        <f t="shared" si="3"/>
        <v>534000</v>
      </c>
      <c r="L200" s="138" t="s">
        <v>267</v>
      </c>
    </row>
    <row r="201" spans="1:12" x14ac:dyDescent="0.2">
      <c r="A201" s="143"/>
      <c r="B201" s="140"/>
      <c r="C201" s="142"/>
      <c r="J201" s="139" t="s">
        <v>234</v>
      </c>
      <c r="K201" s="138">
        <f t="shared" si="3"/>
        <v>535000</v>
      </c>
      <c r="L201" s="138" t="s">
        <v>267</v>
      </c>
    </row>
    <row r="202" spans="1:12" x14ac:dyDescent="0.2">
      <c r="A202" s="143"/>
      <c r="B202" s="140"/>
      <c r="C202" s="142"/>
      <c r="J202" s="139" t="s">
        <v>235</v>
      </c>
      <c r="K202" s="138">
        <f t="shared" si="3"/>
        <v>537000</v>
      </c>
      <c r="L202" s="138" t="s">
        <v>267</v>
      </c>
    </row>
    <row r="203" spans="1:12" x14ac:dyDescent="0.2">
      <c r="A203" s="140"/>
      <c r="B203" s="140"/>
      <c r="C203" s="142"/>
      <c r="J203" s="139" t="s">
        <v>236</v>
      </c>
      <c r="K203" s="138">
        <f t="shared" si="3"/>
        <v>537100</v>
      </c>
      <c r="L203" s="138" t="s">
        <v>267</v>
      </c>
    </row>
    <row r="204" spans="1:12" x14ac:dyDescent="0.2">
      <c r="A204" s="143"/>
      <c r="B204" s="140"/>
      <c r="C204" s="142"/>
      <c r="J204" s="139" t="s">
        <v>237</v>
      </c>
      <c r="K204" s="138">
        <f t="shared" si="3"/>
        <v>538040</v>
      </c>
      <c r="L204" s="138" t="s">
        <v>267</v>
      </c>
    </row>
    <row r="205" spans="1:12" x14ac:dyDescent="0.2">
      <c r="A205" s="143"/>
      <c r="B205" s="140"/>
      <c r="C205" s="142"/>
      <c r="J205" s="139" t="s">
        <v>238</v>
      </c>
      <c r="K205" s="138">
        <f t="shared" si="3"/>
        <v>539100</v>
      </c>
      <c r="L205" s="138" t="s">
        <v>267</v>
      </c>
    </row>
    <row r="206" spans="1:12" x14ac:dyDescent="0.2">
      <c r="A206" s="143"/>
      <c r="B206" s="140"/>
      <c r="C206" s="142"/>
      <c r="J206" s="139" t="s">
        <v>239</v>
      </c>
      <c r="K206" s="138">
        <f t="shared" si="3"/>
        <v>539940</v>
      </c>
      <c r="L206" s="138" t="s">
        <v>267</v>
      </c>
    </row>
    <row r="207" spans="1:12" x14ac:dyDescent="0.2">
      <c r="A207" s="143"/>
      <c r="B207" s="140"/>
      <c r="C207" s="142"/>
      <c r="J207" s="139" t="s">
        <v>240</v>
      </c>
      <c r="K207" s="138">
        <f t="shared" si="3"/>
        <v>592000</v>
      </c>
      <c r="L207" s="138" t="s">
        <v>267</v>
      </c>
    </row>
    <row r="208" spans="1:12" x14ac:dyDescent="0.2">
      <c r="A208" s="143"/>
      <c r="B208" s="140"/>
      <c r="C208" s="142"/>
      <c r="J208" s="139" t="s">
        <v>241</v>
      </c>
      <c r="K208" s="138">
        <f t="shared" si="3"/>
        <v>599100</v>
      </c>
      <c r="L208" s="138" t="s">
        <v>267</v>
      </c>
    </row>
    <row r="209" spans="1:12" x14ac:dyDescent="0.2">
      <c r="A209" s="143"/>
      <c r="B209" s="140"/>
      <c r="C209" s="142"/>
      <c r="J209" s="139" t="s">
        <v>242</v>
      </c>
      <c r="K209" s="138">
        <f t="shared" si="3"/>
        <v>599200</v>
      </c>
      <c r="L209" s="138" t="s">
        <v>267</v>
      </c>
    </row>
    <row r="210" spans="1:12" x14ac:dyDescent="0.2">
      <c r="A210" s="143"/>
      <c r="B210" s="140"/>
      <c r="C210" s="142"/>
      <c r="J210" s="139" t="s">
        <v>243</v>
      </c>
      <c r="K210" s="138">
        <f t="shared" si="3"/>
        <v>599940</v>
      </c>
      <c r="L210" s="138" t="s">
        <v>267</v>
      </c>
    </row>
    <row r="211" spans="1:12" x14ac:dyDescent="0.2">
      <c r="A211" s="140"/>
      <c r="B211" s="140"/>
      <c r="C211" s="142"/>
    </row>
    <row r="212" spans="1:12" x14ac:dyDescent="0.2">
      <c r="A212" s="140"/>
      <c r="B212" s="140"/>
      <c r="C212" s="142"/>
    </row>
    <row r="213" spans="1:12" x14ac:dyDescent="0.2">
      <c r="A213" s="140"/>
      <c r="B213" s="140"/>
      <c r="C213" s="142"/>
    </row>
    <row r="214" spans="1:12" x14ac:dyDescent="0.2">
      <c r="A214" s="143"/>
      <c r="B214" s="140"/>
      <c r="C214" s="142"/>
    </row>
    <row r="215" spans="1:12" x14ac:dyDescent="0.2">
      <c r="A215" s="143"/>
      <c r="B215" s="140"/>
      <c r="C215" s="142"/>
    </row>
    <row r="216" spans="1:12" x14ac:dyDescent="0.2">
      <c r="A216" s="143"/>
      <c r="B216" s="140"/>
      <c r="C216" s="142"/>
    </row>
    <row r="217" spans="1:12" x14ac:dyDescent="0.2">
      <c r="A217" s="140"/>
      <c r="B217" s="140"/>
      <c r="C217" s="142"/>
    </row>
    <row r="514" spans="1:1" x14ac:dyDescent="0.2">
      <c r="A514" s="148"/>
    </row>
    <row r="515" spans="1:1" x14ac:dyDescent="0.2">
      <c r="A515" s="148"/>
    </row>
  </sheetData>
  <sheetProtection algorithmName="SHA-512" hashValue="P5JYcd1SyuRUwKGYdC5g1S7VRLU7iwJjSxxr09xUdp3l83uESZ+dmiFdL+t8ZvOiyya9yy62Y8oT3bTUzCE1Fg==" saltValue="XUirAQ/vltGZJfT0QQ5bIQ==" spinCount="100000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17</vt:i4>
      </vt:variant>
    </vt:vector>
  </HeadingPairs>
  <TitlesOfParts>
    <vt:vector size="22" baseType="lpstr">
      <vt:lpstr>RT</vt:lpstr>
      <vt:lpstr>Rechnung Bruttoverbucher</vt:lpstr>
      <vt:lpstr>Buchungsblatt Bruttoverbucher</vt:lpstr>
      <vt:lpstr>Dokumentation</vt:lpstr>
      <vt:lpstr>Sachkonten</vt:lpstr>
      <vt:lpstr>Audi</vt:lpstr>
      <vt:lpstr>'Buchungsblatt Bruttoverbucher'!Druckbereich</vt:lpstr>
      <vt:lpstr>Dokumentation!Druckbereich</vt:lpstr>
      <vt:lpstr>'Rechnung Bruttoverbucher'!Druckbereich</vt:lpstr>
      <vt:lpstr>Dokumentation!Drucktitel</vt:lpstr>
      <vt:lpstr>nicht_steuerbar</vt:lpstr>
      <vt:lpstr>Prozent0</vt:lpstr>
      <vt:lpstr>Prozent19</vt:lpstr>
      <vt:lpstr>Prozent7</vt:lpstr>
      <vt:lpstr>regelsteuersatz</vt:lpstr>
      <vt:lpstr>steuerfrei</vt:lpstr>
      <vt:lpstr>Tabelle1</vt:lpstr>
      <vt:lpstr>Tabelle2</vt:lpstr>
      <vt:lpstr>Tabelle3</vt:lpstr>
      <vt:lpstr>Tabelle4</vt:lpstr>
      <vt:lpstr>vermindert</vt:lpstr>
      <vt:lpstr>zu_klären</vt:lpstr>
    </vt:vector>
  </TitlesOfParts>
  <Company>EVANGELISCHE KIRCHE IN HESSEN UND NASSAU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Sauder, Philipp</dc:creator>
  <cp:lastModifiedBy>Silvia Stafast</cp:lastModifiedBy>
  <cp:lastPrinted>2023-11-24T14:27:51Z</cp:lastPrinted>
  <dcterms:created xsi:type="dcterms:W3CDTF">2021-03-04T09:02:50Z</dcterms:created>
  <dcterms:modified xsi:type="dcterms:W3CDTF">2023-12-18T16:10:18Z</dcterms:modified>
</cp:coreProperties>
</file>